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10" activeTab="2"/>
  </bookViews>
  <sheets>
    <sheet name="2024牛奶" sheetId="6" r:id="rId1"/>
    <sheet name="2024大米" sheetId="7" r:id="rId2"/>
    <sheet name="2024食用油" sheetId="8" r:id="rId3"/>
  </sheets>
  <definedNames>
    <definedName name="_xlnm._FilterDatabase" localSheetId="1" hidden="1">'2024大米'!$B$1:$AE$27</definedName>
    <definedName name="_xlnm._FilterDatabase" localSheetId="2" hidden="1">'2024食用油'!$B$1:$AF$27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<sst xmlns="http://schemas.openxmlformats.org/spreadsheetml/2006/main" count="385" uniqueCount="151">
  <si>
    <r>
      <t>2024年上学期教育系统</t>
    </r>
    <r>
      <rPr>
        <b/>
        <sz val="14"/>
        <color rgb="FFFF0000"/>
        <rFont val="微软雅黑"/>
        <charset val="134"/>
      </rPr>
      <t>牛奶中标</t>
    </r>
    <r>
      <rPr>
        <b/>
        <sz val="14"/>
        <color theme="1"/>
        <rFont val="宋体"/>
        <charset val="134"/>
        <scheme val="minor"/>
      </rPr>
      <t xml:space="preserve">结算信息一览表  </t>
    </r>
    <r>
      <rPr>
        <sz val="14"/>
        <color theme="1"/>
        <rFont val="宋体"/>
        <charset val="134"/>
        <scheme val="minor"/>
      </rPr>
      <t xml:space="preserve"> 2024.02.02</t>
    </r>
  </si>
  <si>
    <t>品牌</t>
  </si>
  <si>
    <t>序号</t>
  </si>
  <si>
    <t>进校品项</t>
  </si>
  <si>
    <t>保质期（天）</t>
  </si>
  <si>
    <t>2024年上学期基本价</t>
  </si>
  <si>
    <t>第1标段</t>
  </si>
  <si>
    <t>第2标段</t>
  </si>
  <si>
    <t>第3标段</t>
  </si>
  <si>
    <t>.</t>
  </si>
  <si>
    <t>第4标段</t>
  </si>
  <si>
    <t>第5标段</t>
  </si>
  <si>
    <t>第6标段</t>
  </si>
  <si>
    <t>第7标段</t>
  </si>
  <si>
    <t>第8标段</t>
  </si>
  <si>
    <t>第9标段</t>
  </si>
  <si>
    <t>第10标段</t>
  </si>
  <si>
    <t>第11标段</t>
  </si>
  <si>
    <t>第12标段</t>
  </si>
  <si>
    <t>第13标段</t>
  </si>
  <si>
    <t>第14标段</t>
  </si>
  <si>
    <t>第15标段</t>
  </si>
  <si>
    <t>第16标段</t>
  </si>
  <si>
    <t>第17标段</t>
  </si>
  <si>
    <t>第18标段</t>
  </si>
  <si>
    <t>第19标段</t>
  </si>
  <si>
    <t>第20标段</t>
  </si>
  <si>
    <t>第21标段</t>
  </si>
  <si>
    <t>第22标段</t>
  </si>
  <si>
    <t>第23标段</t>
  </si>
  <si>
    <t>第24标段</t>
  </si>
  <si>
    <t>每箱（元）</t>
  </si>
  <si>
    <t>元/瓶</t>
  </si>
  <si>
    <t>结算价</t>
  </si>
  <si>
    <t>1、光明</t>
  </si>
  <si>
    <t>光明大白兔奶糖风味牛奶（200ml*24)</t>
  </si>
  <si>
    <t>180天</t>
  </si>
  <si>
    <t>光明莫斯利安酸奶(200g*24)</t>
  </si>
  <si>
    <t>光明有机纯牛奶(200ml*12)</t>
  </si>
  <si>
    <t>光明优+纯牛奶(250ml*12)</t>
  </si>
  <si>
    <t>光明纯牛奶(250ml*24)</t>
  </si>
  <si>
    <t>光明优加纯牛奶（250ml*10）</t>
  </si>
  <si>
    <t>光明优加纯牛奶（200ml*12）</t>
  </si>
  <si>
    <t>光明莫斯利安星厨甜品系列原味（200g*10）</t>
  </si>
  <si>
    <t>光明纯牛奶（200ml*24）</t>
  </si>
  <si>
    <t>光明莫斯利安红枣黑枸杞味（200g*10）</t>
  </si>
  <si>
    <t>光明莫斯利安星厨甜品系列黄桃燕麦味（200g*10）</t>
  </si>
  <si>
    <t>2、伊利</t>
  </si>
  <si>
    <t>伊利纯牛奶(250ml*24)</t>
  </si>
  <si>
    <t>伊利安慕希酸奶(205g*12)</t>
  </si>
  <si>
    <t>伊利安慕希黄桃燕麦酸奶（200g*10)</t>
  </si>
  <si>
    <t>伊利金典纯牛奶（250ml*12)</t>
  </si>
  <si>
    <t>伊利金典有机纯牛奶（250ml*12)</t>
  </si>
  <si>
    <t>伊利纯牛奶（200ml*24)</t>
  </si>
  <si>
    <t>伊利舒化无乳糖牛奶（220ml*12）</t>
  </si>
  <si>
    <t>伊利安慕希AMX草莓奶昔风味酸奶（230g*10）</t>
  </si>
  <si>
    <t>伊利臻浓高钙牛奶（250ml*10）</t>
  </si>
  <si>
    <t>伊利QQ星原生A2β-酪蛋纯牛奶（125ml*16）</t>
  </si>
  <si>
    <t>伊利核桃早餐奶（250ml*24）</t>
  </si>
  <si>
    <t>3、蒙牛</t>
  </si>
  <si>
    <t>蒙牛特仑苏纯牛奶(250ml*12)</t>
  </si>
  <si>
    <t>蒙牛纯甄酸奶(200g*10)</t>
  </si>
  <si>
    <t>蒙牛特仑苏有机奶（250ml*10)</t>
  </si>
  <si>
    <t>蒙牛纯牛奶（200ml*24）</t>
  </si>
  <si>
    <t>蒙牛精选牧场高钙牛奶（250ml*10）</t>
  </si>
  <si>
    <t>蒙牛奶特香蕉牛奶（243ml*12）</t>
  </si>
  <si>
    <t>蒙牛特仑苏谷粒牛奶（250ml*10）</t>
  </si>
  <si>
    <t>蒙牛红枣早餐奶（250ml*24）</t>
  </si>
  <si>
    <t>蒙牛纯牛奶（250ml*24）</t>
  </si>
  <si>
    <t>4、一鸣</t>
  </si>
  <si>
    <t>一鸣纯牛奶(200ml*12)</t>
  </si>
  <si>
    <t>一鸣红枣牛奶（200ml*12）</t>
  </si>
  <si>
    <t>一鸣十二星座纯牛奶（200ml*12）</t>
  </si>
  <si>
    <t>一鸣有机纯牛奶（200ml*15）</t>
  </si>
  <si>
    <t>一鸣特浓纯牛奶（200ml*15）</t>
  </si>
  <si>
    <t>一鸣草莓牛奶（200ml*12）</t>
  </si>
  <si>
    <t>一鸣享趣酸奶（200g*12）</t>
  </si>
  <si>
    <t>一鸣巧克力奶（200ml*12）</t>
  </si>
  <si>
    <t>一鸣A2β-酪蛋白纯牛奶（200ml*18）</t>
  </si>
  <si>
    <t>5、新希望</t>
  </si>
  <si>
    <t>新希望纯牛奶（200ml*18）</t>
  </si>
  <si>
    <t>新希望致浓纯牛奶(200ml*12)</t>
  </si>
  <si>
    <t>新希望若雪酸牛奶(200g*12)</t>
  </si>
  <si>
    <t>新希望千岛湖牧场纯牛奶(200ml*12)</t>
  </si>
  <si>
    <t>新希望澳特兰纯牛奶(250ml*12)</t>
  </si>
  <si>
    <t>新希望儿童营养牛奶（200ml*10）</t>
  </si>
  <si>
    <t>新希望原味酸奶（220g*10）</t>
  </si>
  <si>
    <t>125ml学生奶</t>
  </si>
  <si>
    <t>200ml学生奶</t>
  </si>
  <si>
    <r>
      <t>2024年上学期教育系统</t>
    </r>
    <r>
      <rPr>
        <b/>
        <sz val="14"/>
        <color rgb="FFFF0000"/>
        <rFont val="微软雅黑"/>
        <charset val="134"/>
      </rPr>
      <t>大米中标</t>
    </r>
    <r>
      <rPr>
        <b/>
        <sz val="14"/>
        <color theme="1"/>
        <rFont val="宋体"/>
        <charset val="134"/>
        <scheme val="minor"/>
      </rPr>
      <t xml:space="preserve">结算信息一览表  </t>
    </r>
    <r>
      <rPr>
        <sz val="14"/>
        <color theme="1"/>
        <rFont val="宋体"/>
        <charset val="134"/>
        <scheme val="minor"/>
      </rPr>
      <t xml:space="preserve"> 2024.02.02</t>
    </r>
  </si>
  <si>
    <t>中标公司</t>
  </si>
  <si>
    <t>义乌市康盈农产品配送有限公司</t>
  </si>
  <si>
    <t>北晨</t>
  </si>
  <si>
    <t>义乌市伟峰粮油商行2</t>
  </si>
  <si>
    <t>町町香</t>
  </si>
  <si>
    <t>义乌市宏仙农产品配送有限公司</t>
  </si>
  <si>
    <t>义乌市满舱食品有限公司</t>
  </si>
  <si>
    <t>明稻</t>
  </si>
  <si>
    <t>义乌市宏仙农产品配送有限公司3</t>
  </si>
  <si>
    <t>义乌市弘园农业综合开发有限公司</t>
  </si>
  <si>
    <t>北大荒</t>
  </si>
  <si>
    <t>义乌市宏仙农产品配送有限公司2</t>
  </si>
  <si>
    <t>义乌市季扬食品有限公司</t>
  </si>
  <si>
    <t>元宝</t>
  </si>
  <si>
    <t>义乌市文晞粮食有限公司1</t>
  </si>
  <si>
    <t>淏秋</t>
  </si>
  <si>
    <t>义乌市春姐粮油商行</t>
  </si>
  <si>
    <t>吉郑</t>
  </si>
  <si>
    <t>义乌市刘荣明粮油店</t>
  </si>
  <si>
    <t>宏康源</t>
  </si>
  <si>
    <t>浙江富国超市有限公司</t>
  </si>
  <si>
    <t>十斗</t>
  </si>
  <si>
    <t>浙江福满仓米业有限公司</t>
  </si>
  <si>
    <t>鑫源</t>
  </si>
  <si>
    <t>义乌市伟峰粮油商行</t>
  </si>
  <si>
    <t>义乌市伟峰粮油商行3</t>
  </si>
  <si>
    <t>义乌市文晞粮食有限公司2</t>
  </si>
  <si>
    <t>浙江福满仓米业有限公司2</t>
  </si>
  <si>
    <t>义乌市康盈农产品配送有限公司2</t>
  </si>
  <si>
    <t>义乌市北飞粮油商行</t>
  </si>
  <si>
    <t>亲情</t>
  </si>
  <si>
    <t>义乌市春姐粮油商行2</t>
  </si>
  <si>
    <t>义乌市康盈农产品配送有限公司3</t>
  </si>
  <si>
    <t>浙江广福供应链管理有限公司</t>
  </si>
  <si>
    <t>义乌市稠禾囤食品有限公司</t>
  </si>
  <si>
    <t>长兴</t>
  </si>
  <si>
    <r>
      <t>2024年上学期教育系统</t>
    </r>
    <r>
      <rPr>
        <b/>
        <sz val="14"/>
        <color rgb="FFFF0000"/>
        <rFont val="微软雅黑"/>
        <charset val="134"/>
      </rPr>
      <t>食用油中标</t>
    </r>
    <r>
      <rPr>
        <b/>
        <sz val="14"/>
        <color theme="1"/>
        <rFont val="宋体"/>
        <charset val="134"/>
        <scheme val="minor"/>
      </rPr>
      <t xml:space="preserve">结算信息一览表  </t>
    </r>
    <r>
      <rPr>
        <sz val="14"/>
        <color theme="1"/>
        <rFont val="宋体"/>
        <charset val="134"/>
        <scheme val="minor"/>
      </rPr>
      <t xml:space="preserve"> 2024.02.02</t>
    </r>
  </si>
  <si>
    <t>品味</t>
  </si>
  <si>
    <t>义乌市福兴食品有限公司</t>
  </si>
  <si>
    <t>金鼎</t>
  </si>
  <si>
    <t>葵花籽油</t>
  </si>
  <si>
    <t>义乌浍农电子商务有限公司</t>
  </si>
  <si>
    <t>金龙鱼</t>
  </si>
  <si>
    <t>义乌市时达食品有限公司</t>
  </si>
  <si>
    <t>如意</t>
  </si>
  <si>
    <t>义乌品洲商贸有限公司2</t>
  </si>
  <si>
    <t>香满园</t>
  </si>
  <si>
    <t>玉米油</t>
  </si>
  <si>
    <t>义乌市裕润农产品配送有限公司</t>
  </si>
  <si>
    <t>义乌市龙绦贸易有限公司</t>
  </si>
  <si>
    <t>义乌市锦辉农产品配送有限公司</t>
  </si>
  <si>
    <t>义乌市锦辉农产品配送有限公司3</t>
  </si>
  <si>
    <t>福临门</t>
  </si>
  <si>
    <t>义乌品洲商贸有限公司</t>
  </si>
  <si>
    <t>金华市艾佳粮油食品有限公司</t>
  </si>
  <si>
    <t>菜籽油</t>
  </si>
  <si>
    <t>金华乐禾食品有限公司</t>
  </si>
  <si>
    <t>义乌市锦辉农产品配送有限公司2</t>
  </si>
  <si>
    <t>义乌市弘园农业综合开发有限公司2</t>
  </si>
  <si>
    <t>义乌市皓野农产品有限公司</t>
  </si>
  <si>
    <t>义乌市玥义粮食店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</si>
</sst>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微软雅黑"/>
      <charset val="134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1" applyNumberFormat="0" applyAlignment="0" applyProtection="0">
      <alignment vertical="center"/>
    </xf>
    <xf numFmtId="0" fontId="18" fillId="4" borderId="22" applyNumberFormat="0" applyAlignment="0" applyProtection="0">
      <alignment vertical="center"/>
    </xf>
    <xf numFmtId="0" fontId="19" fillId="4" borderId="21" applyNumberFormat="0" applyAlignment="0" applyProtection="0">
      <alignment vertical="center"/>
    </xf>
    <xf numFmtId="0" fontId="20" fillId="5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0" fillId="0" borderId="9" xfId="0" applyFont="1" applyBorder="1" applyAlignment="1">
      <alignment horizontal="left" vertical="center" wrapText="1"/>
    </xf>
    <xf numFmtId="0" fontId="1" fillId="0" borderId="9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6" xfId="0" applyNumberFormat="1" applyFont="1" applyBorder="1">
      <alignment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>
      <alignment vertical="center"/>
    </xf>
    <xf numFmtId="177" fontId="0" fillId="0" borderId="15" xfId="0" applyNumberFormat="1" applyFont="1" applyBorder="1" applyAlignment="1">
      <alignment horizontal="center" vertical="center"/>
    </xf>
    <xf numFmtId="177" fontId="0" fillId="0" borderId="15" xfId="0" applyNumberFormat="1" applyFont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177" fontId="0" fillId="0" borderId="9" xfId="0" applyNumberFormat="1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C52"/>
  <sheetViews>
    <sheetView workbookViewId="0">
      <selection activeCell="AF10" sqref="AF10"/>
    </sheetView>
  </sheetViews>
  <sheetFormatPr defaultColWidth="9" defaultRowHeight="13.5"/>
  <cols>
    <col min="1" max="1" width="1.375" style="27" customWidth="1"/>
    <col min="2" max="2" width="4.125" style="28" customWidth="1"/>
    <col min="3" max="3" width="4" style="28" customWidth="1"/>
    <col min="4" max="4" width="28.875" style="29" customWidth="1"/>
    <col min="5" max="5" width="6.375" style="28" customWidth="1"/>
    <col min="6" max="6" width="6.25833333333333" style="28" customWidth="1"/>
    <col min="7" max="7" width="7.375" style="27" customWidth="1"/>
    <col min="8" max="8" width="7" style="30" customWidth="1"/>
    <col min="9" max="9" width="7" style="28" hidden="1" customWidth="1"/>
    <col min="10" max="10" width="7" style="28" customWidth="1"/>
    <col min="11" max="11" width="7" style="28" hidden="1" customWidth="1"/>
    <col min="12" max="12" width="7" style="28" customWidth="1"/>
    <col min="13" max="13" width="7" style="28" hidden="1" customWidth="1"/>
    <col min="14" max="14" width="7" style="28" customWidth="1"/>
    <col min="15" max="15" width="7" style="28" hidden="1" customWidth="1"/>
    <col min="16" max="16" width="7" style="28" customWidth="1"/>
    <col min="17" max="17" width="7" style="28" hidden="1" customWidth="1"/>
    <col min="18" max="18" width="7" style="28" customWidth="1"/>
    <col min="19" max="19" width="7" style="28" hidden="1" customWidth="1"/>
    <col min="20" max="20" width="7" style="28" customWidth="1"/>
    <col min="21" max="21" width="7" style="28" hidden="1" customWidth="1"/>
    <col min="22" max="22" width="7" style="28" customWidth="1"/>
    <col min="23" max="23" width="7" style="28" hidden="1" customWidth="1"/>
    <col min="24" max="24" width="7" style="28" customWidth="1"/>
    <col min="25" max="25" width="7" style="28" hidden="1" customWidth="1"/>
    <col min="26" max="26" width="7" style="28" customWidth="1"/>
    <col min="27" max="27" width="7" style="28" hidden="1" customWidth="1"/>
    <col min="28" max="28" width="7" style="28" customWidth="1"/>
    <col min="29" max="29" width="7" style="28" hidden="1" customWidth="1"/>
    <col min="30" max="30" width="7" style="28" customWidth="1"/>
    <col min="31" max="31" width="7" style="28" hidden="1" customWidth="1"/>
    <col min="32" max="32" width="7" style="28" customWidth="1"/>
    <col min="33" max="33" width="7" style="28" hidden="1" customWidth="1"/>
    <col min="34" max="34" width="7" style="28" customWidth="1"/>
    <col min="35" max="35" width="7" style="28" hidden="1" customWidth="1"/>
    <col min="36" max="36" width="7" style="28" customWidth="1"/>
    <col min="37" max="37" width="7" style="28" hidden="1" customWidth="1"/>
    <col min="38" max="38" width="7" style="28" customWidth="1"/>
    <col min="39" max="39" width="7" style="28" hidden="1" customWidth="1"/>
    <col min="40" max="40" width="7" style="28" customWidth="1"/>
    <col min="41" max="41" width="7" style="28" hidden="1" customWidth="1"/>
    <col min="42" max="42" width="7" style="28" customWidth="1"/>
    <col min="43" max="43" width="7" style="28" hidden="1" customWidth="1"/>
    <col min="44" max="44" width="7" style="28" customWidth="1"/>
    <col min="45" max="45" width="7" style="28" hidden="1" customWidth="1"/>
    <col min="46" max="46" width="7" style="28" customWidth="1"/>
    <col min="47" max="47" width="7" style="28" hidden="1" customWidth="1"/>
    <col min="48" max="48" width="7" style="28" customWidth="1"/>
    <col min="49" max="49" width="7" style="28" hidden="1" customWidth="1"/>
    <col min="50" max="50" width="7" style="28" customWidth="1"/>
    <col min="51" max="51" width="7" style="28" hidden="1" customWidth="1"/>
    <col min="52" max="52" width="7" style="28" customWidth="1"/>
    <col min="53" max="53" width="7" style="28" hidden="1" customWidth="1"/>
    <col min="54" max="54" width="7" style="28" customWidth="1"/>
    <col min="55" max="55" width="7" style="28" hidden="1" customWidth="1"/>
    <col min="56" max="16384" width="9" style="27"/>
  </cols>
  <sheetData>
    <row r="1" s="27" customFormat="1" ht="24" customHeight="1" spans="2:55">
      <c r="B1" s="3" t="s">
        <v>0</v>
      </c>
      <c r="C1" s="3"/>
      <c r="D1" s="3"/>
      <c r="E1" s="3"/>
      <c r="F1" s="3"/>
      <c r="G1" s="3"/>
      <c r="H1" s="3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="27" customFormat="1" ht="13" customHeight="1" spans="2:55">
      <c r="B2" s="32" t="s">
        <v>1</v>
      </c>
      <c r="C2" s="33" t="s">
        <v>2</v>
      </c>
      <c r="D2" s="34" t="s">
        <v>3</v>
      </c>
      <c r="E2" s="34" t="s">
        <v>4</v>
      </c>
      <c r="F2" s="35" t="s">
        <v>5</v>
      </c>
      <c r="G2" s="35"/>
      <c r="H2" s="36" t="s">
        <v>6</v>
      </c>
      <c r="I2" s="6"/>
      <c r="J2" s="6" t="s">
        <v>7</v>
      </c>
      <c r="K2" s="6"/>
      <c r="L2" s="6" t="s">
        <v>8</v>
      </c>
      <c r="M2" s="6" t="s">
        <v>9</v>
      </c>
      <c r="N2" s="6" t="s">
        <v>10</v>
      </c>
      <c r="O2" s="6"/>
      <c r="P2" s="6" t="s">
        <v>11</v>
      </c>
      <c r="Q2" s="6"/>
      <c r="R2" s="6" t="s">
        <v>12</v>
      </c>
      <c r="S2" s="6"/>
      <c r="T2" s="6" t="s">
        <v>13</v>
      </c>
      <c r="U2" s="6"/>
      <c r="V2" s="6" t="s">
        <v>14</v>
      </c>
      <c r="W2" s="6"/>
      <c r="X2" s="6" t="s">
        <v>15</v>
      </c>
      <c r="Y2" s="6"/>
      <c r="Z2" s="6" t="s">
        <v>16</v>
      </c>
      <c r="AA2" s="6"/>
      <c r="AB2" s="6" t="s">
        <v>17</v>
      </c>
      <c r="AC2" s="6"/>
      <c r="AD2" s="6" t="s">
        <v>18</v>
      </c>
      <c r="AE2" s="6"/>
      <c r="AF2" s="6" t="s">
        <v>19</v>
      </c>
      <c r="AG2" s="6"/>
      <c r="AH2" s="6" t="s">
        <v>20</v>
      </c>
      <c r="AI2" s="6"/>
      <c r="AJ2" s="6" t="s">
        <v>21</v>
      </c>
      <c r="AK2" s="6"/>
      <c r="AL2" s="6" t="s">
        <v>22</v>
      </c>
      <c r="AM2" s="6"/>
      <c r="AN2" s="6" t="s">
        <v>23</v>
      </c>
      <c r="AO2" s="6"/>
      <c r="AP2" s="6" t="s">
        <v>24</v>
      </c>
      <c r="AQ2" s="6"/>
      <c r="AR2" s="6" t="s">
        <v>25</v>
      </c>
      <c r="AS2" s="6"/>
      <c r="AT2" s="6" t="s">
        <v>26</v>
      </c>
      <c r="AU2" s="6"/>
      <c r="AV2" s="6" t="s">
        <v>27</v>
      </c>
      <c r="AW2" s="6"/>
      <c r="AX2" s="6" t="s">
        <v>28</v>
      </c>
      <c r="AY2" s="6"/>
      <c r="AZ2" s="6" t="s">
        <v>29</v>
      </c>
      <c r="BA2" s="6"/>
      <c r="BB2" s="24" t="s">
        <v>30</v>
      </c>
      <c r="BC2" s="1"/>
    </row>
    <row r="3" s="27" customFormat="1" ht="13" customHeight="1" spans="2:55">
      <c r="B3" s="37"/>
      <c r="C3" s="38"/>
      <c r="D3" s="39"/>
      <c r="E3" s="39"/>
      <c r="F3" s="40" t="s">
        <v>31</v>
      </c>
      <c r="G3" s="40" t="s">
        <v>32</v>
      </c>
      <c r="H3" s="41" t="s">
        <v>33</v>
      </c>
      <c r="I3" s="38"/>
      <c r="J3" s="38" t="s">
        <v>33</v>
      </c>
      <c r="K3" s="38"/>
      <c r="L3" s="38" t="s">
        <v>33</v>
      </c>
      <c r="M3" s="38"/>
      <c r="N3" s="38" t="s">
        <v>33</v>
      </c>
      <c r="O3" s="38"/>
      <c r="P3" s="38" t="s">
        <v>33</v>
      </c>
      <c r="Q3" s="38"/>
      <c r="R3" s="38" t="s">
        <v>33</v>
      </c>
      <c r="S3" s="38"/>
      <c r="T3" s="38" t="s">
        <v>33</v>
      </c>
      <c r="U3" s="38"/>
      <c r="V3" s="38" t="s">
        <v>33</v>
      </c>
      <c r="W3" s="38"/>
      <c r="X3" s="38" t="s">
        <v>33</v>
      </c>
      <c r="Y3" s="38"/>
      <c r="Z3" s="38" t="s">
        <v>33</v>
      </c>
      <c r="AA3" s="38"/>
      <c r="AB3" s="38" t="s">
        <v>33</v>
      </c>
      <c r="AC3" s="38"/>
      <c r="AD3" s="38" t="s">
        <v>33</v>
      </c>
      <c r="AE3" s="38"/>
      <c r="AF3" s="38" t="s">
        <v>33</v>
      </c>
      <c r="AG3" s="38"/>
      <c r="AH3" s="38" t="s">
        <v>33</v>
      </c>
      <c r="AI3" s="38"/>
      <c r="AJ3" s="38" t="s">
        <v>33</v>
      </c>
      <c r="AK3" s="38"/>
      <c r="AL3" s="38" t="s">
        <v>33</v>
      </c>
      <c r="AM3" s="38"/>
      <c r="AN3" s="38" t="s">
        <v>33</v>
      </c>
      <c r="AO3" s="38"/>
      <c r="AP3" s="38" t="s">
        <v>33</v>
      </c>
      <c r="AQ3" s="38"/>
      <c r="AR3" s="38" t="s">
        <v>33</v>
      </c>
      <c r="AS3" s="38"/>
      <c r="AT3" s="38" t="s">
        <v>33</v>
      </c>
      <c r="AU3" s="38"/>
      <c r="AV3" s="38" t="s">
        <v>33</v>
      </c>
      <c r="AW3" s="38"/>
      <c r="AX3" s="38" t="s">
        <v>33</v>
      </c>
      <c r="AY3" s="38"/>
      <c r="AZ3" s="38" t="s">
        <v>33</v>
      </c>
      <c r="BA3" s="38"/>
      <c r="BB3" s="91" t="s">
        <v>33</v>
      </c>
      <c r="BC3" s="28"/>
    </row>
    <row r="4" s="27" customFormat="1" ht="11" customHeight="1" spans="2:55">
      <c r="B4" s="42" t="s">
        <v>34</v>
      </c>
      <c r="C4" s="43">
        <v>1</v>
      </c>
      <c r="D4" s="44" t="s">
        <v>35</v>
      </c>
      <c r="E4" s="11" t="s">
        <v>36</v>
      </c>
      <c r="F4" s="43">
        <v>110</v>
      </c>
      <c r="G4" s="43">
        <v>4.6</v>
      </c>
      <c r="H4" s="45">
        <f>G4*I4</f>
        <v>4.2527</v>
      </c>
      <c r="I4" s="72">
        <f>1-0.0755</f>
        <v>0.9245</v>
      </c>
      <c r="J4" s="45"/>
      <c r="K4" s="72"/>
      <c r="L4" s="45">
        <f>G4*M4</f>
        <v>4.24856</v>
      </c>
      <c r="M4" s="72">
        <f>1-0.0764</f>
        <v>0.9236</v>
      </c>
      <c r="N4" s="45">
        <f>O4*G4</f>
        <v>4.26006</v>
      </c>
      <c r="O4" s="72">
        <f>1-0.0739</f>
        <v>0.9261</v>
      </c>
      <c r="P4" s="72"/>
      <c r="Q4" s="72"/>
      <c r="R4" s="45">
        <f>S4*G4</f>
        <v>4.25224</v>
      </c>
      <c r="S4" s="72">
        <f>1-0.0756</f>
        <v>0.9244</v>
      </c>
      <c r="T4" s="45"/>
      <c r="U4" s="72"/>
      <c r="V4" s="45">
        <f>W4*G4</f>
        <v>4.2527</v>
      </c>
      <c r="W4" s="72">
        <f>1-0.0755</f>
        <v>0.9245</v>
      </c>
      <c r="X4" s="45">
        <f>Y4*G4</f>
        <v>4.27294</v>
      </c>
      <c r="Y4" s="72">
        <f>1-0.0711</f>
        <v>0.9289</v>
      </c>
      <c r="Z4" s="81"/>
      <c r="AA4" s="72"/>
      <c r="AB4" s="81">
        <f>AC4*G4</f>
        <v>4.25592</v>
      </c>
      <c r="AC4" s="72">
        <f>1-0.0748</f>
        <v>0.9252</v>
      </c>
      <c r="AD4" s="72"/>
      <c r="AE4" s="72"/>
      <c r="AF4" s="81">
        <f>AG4*G4</f>
        <v>4.25592</v>
      </c>
      <c r="AG4" s="72">
        <f>1-0.0748</f>
        <v>0.9252</v>
      </c>
      <c r="AH4" s="81"/>
      <c r="AI4" s="72"/>
      <c r="AJ4" s="81"/>
      <c r="AK4" s="72"/>
      <c r="AL4" s="81"/>
      <c r="AM4" s="72"/>
      <c r="AN4" s="81">
        <f>AO4*G4</f>
        <v>4.27202</v>
      </c>
      <c r="AO4" s="72">
        <f>1-0.0713</f>
        <v>0.9287</v>
      </c>
      <c r="AP4" s="81"/>
      <c r="AQ4" s="72"/>
      <c r="AR4" s="81">
        <f>AS4*G4</f>
        <v>4.27708</v>
      </c>
      <c r="AS4" s="72">
        <f>1-0.0702</f>
        <v>0.9298</v>
      </c>
      <c r="AT4" s="81">
        <f>AU4*G4</f>
        <v>4.25316</v>
      </c>
      <c r="AU4" s="72">
        <f>1-0.0754</f>
        <v>0.9246</v>
      </c>
      <c r="AV4" s="81"/>
      <c r="AW4" s="72"/>
      <c r="AX4" s="81"/>
      <c r="AY4" s="72"/>
      <c r="AZ4" s="81">
        <f>BA4*G4</f>
        <v>4.27938</v>
      </c>
      <c r="BA4" s="72">
        <f>1-0.0697</f>
        <v>0.9303</v>
      </c>
      <c r="BB4" s="92"/>
      <c r="BC4" s="28"/>
    </row>
    <row r="5" s="27" customFormat="1" ht="11" customHeight="1" spans="2:55">
      <c r="B5" s="46"/>
      <c r="C5" s="17">
        <v>2</v>
      </c>
      <c r="D5" s="47" t="s">
        <v>37</v>
      </c>
      <c r="E5" s="10" t="s">
        <v>36</v>
      </c>
      <c r="F5" s="17">
        <v>100.8</v>
      </c>
      <c r="G5" s="17">
        <v>4.2</v>
      </c>
      <c r="H5" s="48">
        <f t="shared" ref="H5:H14" si="0">G5*I5</f>
        <v>3.8829</v>
      </c>
      <c r="I5" s="73">
        <f t="shared" ref="I5:I14" si="1">1-0.0755</f>
        <v>0.9245</v>
      </c>
      <c r="J5" s="48"/>
      <c r="K5" s="73"/>
      <c r="L5" s="48">
        <f t="shared" ref="L5:L14" si="2">G5*M5</f>
        <v>3.87912</v>
      </c>
      <c r="M5" s="73">
        <f t="shared" ref="M5:M14" si="3">1-0.0764</f>
        <v>0.9236</v>
      </c>
      <c r="N5" s="48">
        <f t="shared" ref="N5:N14" si="4">O5*G5</f>
        <v>3.88962</v>
      </c>
      <c r="O5" s="73">
        <f t="shared" ref="O5:O14" si="5">1-0.0739</f>
        <v>0.9261</v>
      </c>
      <c r="P5" s="73"/>
      <c r="Q5" s="73"/>
      <c r="R5" s="48">
        <f t="shared" ref="R5:R25" si="6">S5*G5</f>
        <v>3.88248</v>
      </c>
      <c r="S5" s="73">
        <f t="shared" ref="S5:S14" si="7">1-0.0756</f>
        <v>0.9244</v>
      </c>
      <c r="T5" s="48"/>
      <c r="U5" s="73"/>
      <c r="V5" s="48">
        <f t="shared" ref="V5:V14" si="8">W5*G5</f>
        <v>3.8829</v>
      </c>
      <c r="W5" s="73">
        <f t="shared" ref="W5:W14" si="9">1-0.0755</f>
        <v>0.9245</v>
      </c>
      <c r="X5" s="48">
        <f t="shared" ref="X5:X14" si="10">Y5*G5</f>
        <v>3.90138</v>
      </c>
      <c r="Y5" s="73">
        <f t="shared" ref="Y5:Y14" si="11">1-0.0711</f>
        <v>0.9289</v>
      </c>
      <c r="Z5" s="83"/>
      <c r="AA5" s="73"/>
      <c r="AB5" s="83">
        <f t="shared" ref="AB5:AB14" si="12">AC5*G5</f>
        <v>3.88584</v>
      </c>
      <c r="AC5" s="73">
        <f t="shared" ref="AC5:AC14" si="13">1-0.0748</f>
        <v>0.9252</v>
      </c>
      <c r="AD5" s="73"/>
      <c r="AE5" s="73"/>
      <c r="AF5" s="83">
        <f t="shared" ref="AF5:AF14" si="14">AG5*G5</f>
        <v>3.88584</v>
      </c>
      <c r="AG5" s="73">
        <f t="shared" ref="AG5:AG14" si="15">1-0.0748</f>
        <v>0.9252</v>
      </c>
      <c r="AH5" s="83"/>
      <c r="AI5" s="73"/>
      <c r="AJ5" s="83"/>
      <c r="AK5" s="73"/>
      <c r="AL5" s="83"/>
      <c r="AM5" s="73"/>
      <c r="AN5" s="83">
        <f t="shared" ref="AN5:AN25" si="16">AO5*G5</f>
        <v>3.90054</v>
      </c>
      <c r="AO5" s="73">
        <f t="shared" ref="AO5:AO14" si="17">1-0.0713</f>
        <v>0.9287</v>
      </c>
      <c r="AP5" s="83"/>
      <c r="AQ5" s="73"/>
      <c r="AR5" s="83">
        <f t="shared" ref="AR5:AR14" si="18">AS5*G5</f>
        <v>3.90516</v>
      </c>
      <c r="AS5" s="73">
        <f t="shared" ref="AS5:AS14" si="19">1-0.0702</f>
        <v>0.9298</v>
      </c>
      <c r="AT5" s="83">
        <f t="shared" ref="AT5:AT14" si="20">AU5*G5</f>
        <v>3.88332</v>
      </c>
      <c r="AU5" s="73">
        <f t="shared" ref="AU5:AU14" si="21">1-0.0754</f>
        <v>0.9246</v>
      </c>
      <c r="AV5" s="83"/>
      <c r="AW5" s="73"/>
      <c r="AX5" s="83"/>
      <c r="AY5" s="73"/>
      <c r="AZ5" s="83">
        <f t="shared" ref="AZ5:AZ14" si="22">BA5*G5</f>
        <v>3.90726</v>
      </c>
      <c r="BA5" s="73">
        <f t="shared" ref="BA5:BA14" si="23">1-0.0697</f>
        <v>0.9303</v>
      </c>
      <c r="BB5" s="93"/>
      <c r="BC5" s="28"/>
    </row>
    <row r="6" s="27" customFormat="1" ht="11" customHeight="1" spans="2:55">
      <c r="B6" s="46"/>
      <c r="C6" s="17">
        <v>3</v>
      </c>
      <c r="D6" s="47" t="s">
        <v>38</v>
      </c>
      <c r="E6" s="10" t="s">
        <v>36</v>
      </c>
      <c r="F6" s="17">
        <v>55.2</v>
      </c>
      <c r="G6" s="17">
        <v>4.6</v>
      </c>
      <c r="H6" s="48">
        <f t="shared" si="0"/>
        <v>4.2527</v>
      </c>
      <c r="I6" s="73">
        <f t="shared" si="1"/>
        <v>0.9245</v>
      </c>
      <c r="J6" s="48"/>
      <c r="K6" s="73"/>
      <c r="L6" s="48">
        <f t="shared" si="2"/>
        <v>4.24856</v>
      </c>
      <c r="M6" s="73">
        <f t="shared" si="3"/>
        <v>0.9236</v>
      </c>
      <c r="N6" s="48">
        <f t="shared" si="4"/>
        <v>4.26006</v>
      </c>
      <c r="O6" s="73">
        <f t="shared" si="5"/>
        <v>0.9261</v>
      </c>
      <c r="P6" s="73"/>
      <c r="Q6" s="73"/>
      <c r="R6" s="48">
        <f t="shared" si="6"/>
        <v>4.25224</v>
      </c>
      <c r="S6" s="73">
        <f t="shared" si="7"/>
        <v>0.9244</v>
      </c>
      <c r="T6" s="48"/>
      <c r="U6" s="73"/>
      <c r="V6" s="48">
        <f t="shared" si="8"/>
        <v>4.2527</v>
      </c>
      <c r="W6" s="73">
        <f t="shared" si="9"/>
        <v>0.9245</v>
      </c>
      <c r="X6" s="48">
        <f t="shared" si="10"/>
        <v>4.27294</v>
      </c>
      <c r="Y6" s="73">
        <f t="shared" si="11"/>
        <v>0.9289</v>
      </c>
      <c r="Z6" s="83"/>
      <c r="AA6" s="73"/>
      <c r="AB6" s="83">
        <f t="shared" si="12"/>
        <v>4.25592</v>
      </c>
      <c r="AC6" s="73">
        <f t="shared" si="13"/>
        <v>0.9252</v>
      </c>
      <c r="AD6" s="73"/>
      <c r="AE6" s="73"/>
      <c r="AF6" s="83">
        <f t="shared" si="14"/>
        <v>4.25592</v>
      </c>
      <c r="AG6" s="73">
        <f t="shared" si="15"/>
        <v>0.9252</v>
      </c>
      <c r="AH6" s="83"/>
      <c r="AI6" s="73"/>
      <c r="AJ6" s="83"/>
      <c r="AK6" s="73"/>
      <c r="AL6" s="83"/>
      <c r="AM6" s="73"/>
      <c r="AN6" s="83">
        <f t="shared" si="16"/>
        <v>4.27202</v>
      </c>
      <c r="AO6" s="73">
        <f t="shared" si="17"/>
        <v>0.9287</v>
      </c>
      <c r="AP6" s="83"/>
      <c r="AQ6" s="73"/>
      <c r="AR6" s="83">
        <f t="shared" si="18"/>
        <v>4.27708</v>
      </c>
      <c r="AS6" s="73">
        <f t="shared" si="19"/>
        <v>0.9298</v>
      </c>
      <c r="AT6" s="83">
        <f t="shared" si="20"/>
        <v>4.25316</v>
      </c>
      <c r="AU6" s="73">
        <f t="shared" si="21"/>
        <v>0.9246</v>
      </c>
      <c r="AV6" s="83"/>
      <c r="AW6" s="73"/>
      <c r="AX6" s="83"/>
      <c r="AY6" s="73"/>
      <c r="AZ6" s="83">
        <f t="shared" si="22"/>
        <v>4.27938</v>
      </c>
      <c r="BA6" s="73">
        <f t="shared" si="23"/>
        <v>0.9303</v>
      </c>
      <c r="BB6" s="93"/>
      <c r="BC6" s="28"/>
    </row>
    <row r="7" s="27" customFormat="1" ht="11" customHeight="1" spans="2:55">
      <c r="B7" s="46"/>
      <c r="C7" s="17">
        <v>4</v>
      </c>
      <c r="D7" s="47" t="s">
        <v>39</v>
      </c>
      <c r="E7" s="10" t="s">
        <v>36</v>
      </c>
      <c r="F7" s="17">
        <v>48</v>
      </c>
      <c r="G7" s="17">
        <v>4</v>
      </c>
      <c r="H7" s="48">
        <f t="shared" si="0"/>
        <v>3.698</v>
      </c>
      <c r="I7" s="73">
        <f t="shared" si="1"/>
        <v>0.9245</v>
      </c>
      <c r="J7" s="48"/>
      <c r="K7" s="73"/>
      <c r="L7" s="48">
        <f t="shared" si="2"/>
        <v>3.6944</v>
      </c>
      <c r="M7" s="73">
        <f t="shared" si="3"/>
        <v>0.9236</v>
      </c>
      <c r="N7" s="48">
        <f t="shared" si="4"/>
        <v>3.7044</v>
      </c>
      <c r="O7" s="73">
        <f t="shared" si="5"/>
        <v>0.9261</v>
      </c>
      <c r="P7" s="73"/>
      <c r="Q7" s="73"/>
      <c r="R7" s="48">
        <f t="shared" si="6"/>
        <v>3.6976</v>
      </c>
      <c r="S7" s="73">
        <f t="shared" si="7"/>
        <v>0.9244</v>
      </c>
      <c r="T7" s="48"/>
      <c r="U7" s="73"/>
      <c r="V7" s="48">
        <f t="shared" si="8"/>
        <v>3.698</v>
      </c>
      <c r="W7" s="73">
        <f t="shared" si="9"/>
        <v>0.9245</v>
      </c>
      <c r="X7" s="48">
        <f t="shared" si="10"/>
        <v>3.7156</v>
      </c>
      <c r="Y7" s="73">
        <f t="shared" si="11"/>
        <v>0.9289</v>
      </c>
      <c r="Z7" s="83"/>
      <c r="AA7" s="73"/>
      <c r="AB7" s="83">
        <f t="shared" si="12"/>
        <v>3.7008</v>
      </c>
      <c r="AC7" s="73">
        <f t="shared" si="13"/>
        <v>0.9252</v>
      </c>
      <c r="AD7" s="73"/>
      <c r="AE7" s="73"/>
      <c r="AF7" s="83">
        <f t="shared" si="14"/>
        <v>3.7008</v>
      </c>
      <c r="AG7" s="73">
        <f t="shared" si="15"/>
        <v>0.9252</v>
      </c>
      <c r="AH7" s="83"/>
      <c r="AI7" s="73"/>
      <c r="AJ7" s="83"/>
      <c r="AK7" s="73"/>
      <c r="AL7" s="83"/>
      <c r="AM7" s="73"/>
      <c r="AN7" s="83">
        <f t="shared" si="16"/>
        <v>3.7148</v>
      </c>
      <c r="AO7" s="73">
        <f t="shared" si="17"/>
        <v>0.9287</v>
      </c>
      <c r="AP7" s="83"/>
      <c r="AQ7" s="73"/>
      <c r="AR7" s="83">
        <f t="shared" si="18"/>
        <v>3.7192</v>
      </c>
      <c r="AS7" s="73">
        <f t="shared" si="19"/>
        <v>0.9298</v>
      </c>
      <c r="AT7" s="83">
        <f t="shared" si="20"/>
        <v>3.6984</v>
      </c>
      <c r="AU7" s="73">
        <f t="shared" si="21"/>
        <v>0.9246</v>
      </c>
      <c r="AV7" s="83"/>
      <c r="AW7" s="73"/>
      <c r="AX7" s="83"/>
      <c r="AY7" s="73"/>
      <c r="AZ7" s="83">
        <f t="shared" si="22"/>
        <v>3.7212</v>
      </c>
      <c r="BA7" s="73">
        <f t="shared" si="23"/>
        <v>0.9303</v>
      </c>
      <c r="BB7" s="93"/>
      <c r="BC7" s="28"/>
    </row>
    <row r="8" s="27" customFormat="1" ht="11" customHeight="1" spans="2:55">
      <c r="B8" s="46"/>
      <c r="C8" s="17">
        <v>5</v>
      </c>
      <c r="D8" s="47" t="s">
        <v>40</v>
      </c>
      <c r="E8" s="16" t="s">
        <v>36</v>
      </c>
      <c r="F8" s="17">
        <v>67.2</v>
      </c>
      <c r="G8" s="17">
        <v>2.8</v>
      </c>
      <c r="H8" s="48">
        <f t="shared" si="0"/>
        <v>2.5886</v>
      </c>
      <c r="I8" s="73">
        <f t="shared" si="1"/>
        <v>0.9245</v>
      </c>
      <c r="J8" s="48"/>
      <c r="K8" s="73"/>
      <c r="L8" s="48">
        <f t="shared" si="2"/>
        <v>2.58608</v>
      </c>
      <c r="M8" s="73">
        <f t="shared" si="3"/>
        <v>0.9236</v>
      </c>
      <c r="N8" s="48">
        <f t="shared" si="4"/>
        <v>2.59308</v>
      </c>
      <c r="O8" s="73">
        <f t="shared" si="5"/>
        <v>0.9261</v>
      </c>
      <c r="P8" s="73"/>
      <c r="Q8" s="73"/>
      <c r="R8" s="48">
        <f t="shared" si="6"/>
        <v>2.58832</v>
      </c>
      <c r="S8" s="73">
        <f t="shared" si="7"/>
        <v>0.9244</v>
      </c>
      <c r="T8" s="48"/>
      <c r="U8" s="73"/>
      <c r="V8" s="48">
        <f t="shared" si="8"/>
        <v>2.5886</v>
      </c>
      <c r="W8" s="73">
        <f t="shared" si="9"/>
        <v>0.9245</v>
      </c>
      <c r="X8" s="48">
        <f t="shared" si="10"/>
        <v>2.60092</v>
      </c>
      <c r="Y8" s="73">
        <f t="shared" si="11"/>
        <v>0.9289</v>
      </c>
      <c r="Z8" s="83"/>
      <c r="AA8" s="73"/>
      <c r="AB8" s="83">
        <f t="shared" si="12"/>
        <v>2.59056</v>
      </c>
      <c r="AC8" s="73">
        <f t="shared" si="13"/>
        <v>0.9252</v>
      </c>
      <c r="AD8" s="73"/>
      <c r="AE8" s="73"/>
      <c r="AF8" s="83">
        <f t="shared" si="14"/>
        <v>2.59056</v>
      </c>
      <c r="AG8" s="73">
        <f t="shared" si="15"/>
        <v>0.9252</v>
      </c>
      <c r="AH8" s="83"/>
      <c r="AI8" s="73"/>
      <c r="AJ8" s="83"/>
      <c r="AK8" s="73"/>
      <c r="AL8" s="83"/>
      <c r="AM8" s="73"/>
      <c r="AN8" s="83">
        <f t="shared" si="16"/>
        <v>2.60036</v>
      </c>
      <c r="AO8" s="73">
        <f t="shared" si="17"/>
        <v>0.9287</v>
      </c>
      <c r="AP8" s="83"/>
      <c r="AQ8" s="73"/>
      <c r="AR8" s="83">
        <f t="shared" si="18"/>
        <v>2.60344</v>
      </c>
      <c r="AS8" s="73">
        <f t="shared" si="19"/>
        <v>0.9298</v>
      </c>
      <c r="AT8" s="83">
        <f t="shared" si="20"/>
        <v>2.58888</v>
      </c>
      <c r="AU8" s="73">
        <f t="shared" si="21"/>
        <v>0.9246</v>
      </c>
      <c r="AV8" s="83"/>
      <c r="AW8" s="73"/>
      <c r="AX8" s="83"/>
      <c r="AY8" s="73"/>
      <c r="AZ8" s="83">
        <f t="shared" si="22"/>
        <v>2.60484</v>
      </c>
      <c r="BA8" s="73">
        <f t="shared" si="23"/>
        <v>0.9303</v>
      </c>
      <c r="BB8" s="93"/>
      <c r="BC8" s="28"/>
    </row>
    <row r="9" s="27" customFormat="1" ht="11" customHeight="1" spans="2:55">
      <c r="B9" s="46"/>
      <c r="C9" s="17">
        <v>6</v>
      </c>
      <c r="D9" s="49" t="s">
        <v>41</v>
      </c>
      <c r="E9" s="10" t="s">
        <v>36</v>
      </c>
      <c r="F9" s="17">
        <v>62</v>
      </c>
      <c r="G9" s="17">
        <v>6.2</v>
      </c>
      <c r="H9" s="48">
        <f t="shared" si="0"/>
        <v>5.7319</v>
      </c>
      <c r="I9" s="73">
        <f t="shared" si="1"/>
        <v>0.9245</v>
      </c>
      <c r="J9" s="48"/>
      <c r="K9" s="73"/>
      <c r="L9" s="48">
        <f t="shared" si="2"/>
        <v>5.72632</v>
      </c>
      <c r="M9" s="73">
        <f t="shared" si="3"/>
        <v>0.9236</v>
      </c>
      <c r="N9" s="48">
        <f t="shared" si="4"/>
        <v>5.74182</v>
      </c>
      <c r="O9" s="73">
        <f t="shared" si="5"/>
        <v>0.9261</v>
      </c>
      <c r="P9" s="73"/>
      <c r="Q9" s="73"/>
      <c r="R9" s="48">
        <f t="shared" si="6"/>
        <v>5.73128</v>
      </c>
      <c r="S9" s="73">
        <f t="shared" si="7"/>
        <v>0.9244</v>
      </c>
      <c r="T9" s="48"/>
      <c r="U9" s="73"/>
      <c r="V9" s="48">
        <f t="shared" si="8"/>
        <v>5.7319</v>
      </c>
      <c r="W9" s="73">
        <f t="shared" si="9"/>
        <v>0.9245</v>
      </c>
      <c r="X9" s="48">
        <f t="shared" si="10"/>
        <v>5.75918</v>
      </c>
      <c r="Y9" s="73">
        <f t="shared" si="11"/>
        <v>0.9289</v>
      </c>
      <c r="Z9" s="83"/>
      <c r="AA9" s="73"/>
      <c r="AB9" s="83">
        <f t="shared" si="12"/>
        <v>5.73624</v>
      </c>
      <c r="AC9" s="73">
        <f t="shared" si="13"/>
        <v>0.9252</v>
      </c>
      <c r="AD9" s="73"/>
      <c r="AE9" s="73"/>
      <c r="AF9" s="83">
        <f t="shared" si="14"/>
        <v>5.73624</v>
      </c>
      <c r="AG9" s="73">
        <f t="shared" si="15"/>
        <v>0.9252</v>
      </c>
      <c r="AH9" s="83"/>
      <c r="AI9" s="73"/>
      <c r="AJ9" s="83"/>
      <c r="AK9" s="73"/>
      <c r="AL9" s="83"/>
      <c r="AM9" s="73"/>
      <c r="AN9" s="83">
        <f t="shared" si="16"/>
        <v>5.75794</v>
      </c>
      <c r="AO9" s="73">
        <f t="shared" si="17"/>
        <v>0.9287</v>
      </c>
      <c r="AP9" s="83"/>
      <c r="AQ9" s="73"/>
      <c r="AR9" s="83">
        <f t="shared" si="18"/>
        <v>5.76476</v>
      </c>
      <c r="AS9" s="73">
        <f t="shared" si="19"/>
        <v>0.9298</v>
      </c>
      <c r="AT9" s="83">
        <f t="shared" si="20"/>
        <v>5.73252</v>
      </c>
      <c r="AU9" s="73">
        <f t="shared" si="21"/>
        <v>0.9246</v>
      </c>
      <c r="AV9" s="83"/>
      <c r="AW9" s="73"/>
      <c r="AX9" s="83"/>
      <c r="AY9" s="73"/>
      <c r="AZ9" s="83">
        <f t="shared" si="22"/>
        <v>5.76786</v>
      </c>
      <c r="BA9" s="73">
        <f t="shared" si="23"/>
        <v>0.9303</v>
      </c>
      <c r="BB9" s="93"/>
      <c r="BC9" s="28"/>
    </row>
    <row r="10" s="27" customFormat="1" ht="11" customHeight="1" spans="2:55">
      <c r="B10" s="46"/>
      <c r="C10" s="17">
        <v>7</v>
      </c>
      <c r="D10" s="49" t="s">
        <v>42</v>
      </c>
      <c r="E10" s="10" t="s">
        <v>36</v>
      </c>
      <c r="F10" s="17">
        <v>48</v>
      </c>
      <c r="G10" s="17">
        <v>4</v>
      </c>
      <c r="H10" s="48">
        <f t="shared" si="0"/>
        <v>3.698</v>
      </c>
      <c r="I10" s="73">
        <f t="shared" si="1"/>
        <v>0.9245</v>
      </c>
      <c r="J10" s="48"/>
      <c r="K10" s="73"/>
      <c r="L10" s="48">
        <f t="shared" si="2"/>
        <v>3.6944</v>
      </c>
      <c r="M10" s="73">
        <f t="shared" si="3"/>
        <v>0.9236</v>
      </c>
      <c r="N10" s="48">
        <f t="shared" si="4"/>
        <v>3.7044</v>
      </c>
      <c r="O10" s="73">
        <f t="shared" si="5"/>
        <v>0.9261</v>
      </c>
      <c r="P10" s="73"/>
      <c r="Q10" s="73"/>
      <c r="R10" s="48">
        <f t="shared" si="6"/>
        <v>3.6976</v>
      </c>
      <c r="S10" s="73">
        <f t="shared" si="7"/>
        <v>0.9244</v>
      </c>
      <c r="T10" s="48"/>
      <c r="U10" s="73"/>
      <c r="V10" s="48">
        <f t="shared" si="8"/>
        <v>3.698</v>
      </c>
      <c r="W10" s="73">
        <f t="shared" si="9"/>
        <v>0.9245</v>
      </c>
      <c r="X10" s="48">
        <f t="shared" si="10"/>
        <v>3.7156</v>
      </c>
      <c r="Y10" s="73">
        <f t="shared" si="11"/>
        <v>0.9289</v>
      </c>
      <c r="Z10" s="83"/>
      <c r="AA10" s="73"/>
      <c r="AB10" s="83">
        <f t="shared" si="12"/>
        <v>3.7008</v>
      </c>
      <c r="AC10" s="73">
        <f t="shared" si="13"/>
        <v>0.9252</v>
      </c>
      <c r="AD10" s="73"/>
      <c r="AE10" s="73"/>
      <c r="AF10" s="83">
        <f t="shared" si="14"/>
        <v>3.7008</v>
      </c>
      <c r="AG10" s="73">
        <f t="shared" si="15"/>
        <v>0.9252</v>
      </c>
      <c r="AH10" s="83"/>
      <c r="AI10" s="73"/>
      <c r="AJ10" s="83"/>
      <c r="AK10" s="73"/>
      <c r="AL10" s="83"/>
      <c r="AM10" s="73"/>
      <c r="AN10" s="83">
        <f t="shared" si="16"/>
        <v>3.7148</v>
      </c>
      <c r="AO10" s="73">
        <f t="shared" si="17"/>
        <v>0.9287</v>
      </c>
      <c r="AP10" s="83"/>
      <c r="AQ10" s="73"/>
      <c r="AR10" s="83">
        <f t="shared" si="18"/>
        <v>3.7192</v>
      </c>
      <c r="AS10" s="73">
        <f t="shared" si="19"/>
        <v>0.9298</v>
      </c>
      <c r="AT10" s="83">
        <f t="shared" si="20"/>
        <v>3.6984</v>
      </c>
      <c r="AU10" s="73">
        <f t="shared" si="21"/>
        <v>0.9246</v>
      </c>
      <c r="AV10" s="83"/>
      <c r="AW10" s="73"/>
      <c r="AX10" s="83"/>
      <c r="AY10" s="73"/>
      <c r="AZ10" s="83">
        <f t="shared" si="22"/>
        <v>3.7212</v>
      </c>
      <c r="BA10" s="73">
        <f t="shared" si="23"/>
        <v>0.9303</v>
      </c>
      <c r="BB10" s="93"/>
      <c r="BC10" s="28"/>
    </row>
    <row r="11" s="27" customFormat="1" ht="11" customHeight="1" spans="2:55">
      <c r="B11" s="46"/>
      <c r="C11" s="17">
        <v>8</v>
      </c>
      <c r="D11" s="49" t="s">
        <v>43</v>
      </c>
      <c r="E11" s="10" t="s">
        <v>36</v>
      </c>
      <c r="F11" s="17">
        <v>68</v>
      </c>
      <c r="G11" s="17">
        <v>6.8</v>
      </c>
      <c r="H11" s="48">
        <f t="shared" si="0"/>
        <v>6.2866</v>
      </c>
      <c r="I11" s="73">
        <f t="shared" si="1"/>
        <v>0.9245</v>
      </c>
      <c r="J11" s="48"/>
      <c r="K11" s="73"/>
      <c r="L11" s="48">
        <f t="shared" si="2"/>
        <v>6.28048</v>
      </c>
      <c r="M11" s="73">
        <f t="shared" si="3"/>
        <v>0.9236</v>
      </c>
      <c r="N11" s="48">
        <f t="shared" si="4"/>
        <v>6.29748</v>
      </c>
      <c r="O11" s="73">
        <f t="shared" si="5"/>
        <v>0.9261</v>
      </c>
      <c r="P11" s="73"/>
      <c r="Q11" s="73"/>
      <c r="R11" s="48">
        <f t="shared" si="6"/>
        <v>6.28592</v>
      </c>
      <c r="S11" s="73">
        <f t="shared" si="7"/>
        <v>0.9244</v>
      </c>
      <c r="T11" s="48"/>
      <c r="U11" s="73"/>
      <c r="V11" s="48">
        <f t="shared" si="8"/>
        <v>6.2866</v>
      </c>
      <c r="W11" s="73">
        <f t="shared" si="9"/>
        <v>0.9245</v>
      </c>
      <c r="X11" s="48">
        <f t="shared" si="10"/>
        <v>6.31652</v>
      </c>
      <c r="Y11" s="73">
        <f t="shared" si="11"/>
        <v>0.9289</v>
      </c>
      <c r="Z11" s="83"/>
      <c r="AA11" s="73"/>
      <c r="AB11" s="83">
        <f t="shared" si="12"/>
        <v>6.29136</v>
      </c>
      <c r="AC11" s="73">
        <f t="shared" si="13"/>
        <v>0.9252</v>
      </c>
      <c r="AD11" s="73"/>
      <c r="AE11" s="73"/>
      <c r="AF11" s="83">
        <f t="shared" si="14"/>
        <v>6.29136</v>
      </c>
      <c r="AG11" s="73">
        <f t="shared" si="15"/>
        <v>0.9252</v>
      </c>
      <c r="AH11" s="83"/>
      <c r="AI11" s="73"/>
      <c r="AJ11" s="83"/>
      <c r="AK11" s="73"/>
      <c r="AL11" s="83"/>
      <c r="AM11" s="73"/>
      <c r="AN11" s="83">
        <f t="shared" si="16"/>
        <v>6.31516</v>
      </c>
      <c r="AO11" s="73">
        <f t="shared" si="17"/>
        <v>0.9287</v>
      </c>
      <c r="AP11" s="83"/>
      <c r="AQ11" s="73"/>
      <c r="AR11" s="83">
        <f t="shared" si="18"/>
        <v>6.32264</v>
      </c>
      <c r="AS11" s="73">
        <f t="shared" si="19"/>
        <v>0.9298</v>
      </c>
      <c r="AT11" s="83">
        <f t="shared" si="20"/>
        <v>6.28728</v>
      </c>
      <c r="AU11" s="73">
        <f t="shared" si="21"/>
        <v>0.9246</v>
      </c>
      <c r="AV11" s="83"/>
      <c r="AW11" s="73"/>
      <c r="AX11" s="83"/>
      <c r="AY11" s="73"/>
      <c r="AZ11" s="83">
        <f t="shared" si="22"/>
        <v>6.32604</v>
      </c>
      <c r="BA11" s="73">
        <f t="shared" si="23"/>
        <v>0.9303</v>
      </c>
      <c r="BB11" s="93"/>
      <c r="BC11" s="28"/>
    </row>
    <row r="12" s="27" customFormat="1" ht="11" customHeight="1" spans="2:55">
      <c r="B12" s="46"/>
      <c r="C12" s="17">
        <v>9</v>
      </c>
      <c r="D12" s="49" t="s">
        <v>44</v>
      </c>
      <c r="E12" s="10" t="s">
        <v>36</v>
      </c>
      <c r="F12" s="17">
        <v>55.2</v>
      </c>
      <c r="G12" s="17">
        <v>2.3</v>
      </c>
      <c r="H12" s="48">
        <f t="shared" si="0"/>
        <v>2.12635</v>
      </c>
      <c r="I12" s="73">
        <f t="shared" si="1"/>
        <v>0.9245</v>
      </c>
      <c r="J12" s="48"/>
      <c r="K12" s="73"/>
      <c r="L12" s="48">
        <f t="shared" si="2"/>
        <v>2.12428</v>
      </c>
      <c r="M12" s="73">
        <f t="shared" si="3"/>
        <v>0.9236</v>
      </c>
      <c r="N12" s="48">
        <f t="shared" si="4"/>
        <v>2.13003</v>
      </c>
      <c r="O12" s="73">
        <f t="shared" si="5"/>
        <v>0.9261</v>
      </c>
      <c r="P12" s="73"/>
      <c r="Q12" s="73"/>
      <c r="R12" s="48">
        <f t="shared" si="6"/>
        <v>2.12612</v>
      </c>
      <c r="S12" s="73">
        <f t="shared" si="7"/>
        <v>0.9244</v>
      </c>
      <c r="T12" s="48"/>
      <c r="U12" s="73"/>
      <c r="V12" s="48">
        <f t="shared" si="8"/>
        <v>2.12635</v>
      </c>
      <c r="W12" s="73">
        <f t="shared" si="9"/>
        <v>0.9245</v>
      </c>
      <c r="X12" s="48">
        <f t="shared" si="10"/>
        <v>2.13647</v>
      </c>
      <c r="Y12" s="73">
        <f t="shared" si="11"/>
        <v>0.9289</v>
      </c>
      <c r="Z12" s="83"/>
      <c r="AA12" s="73"/>
      <c r="AB12" s="83">
        <f t="shared" si="12"/>
        <v>2.12796</v>
      </c>
      <c r="AC12" s="73">
        <f t="shared" si="13"/>
        <v>0.9252</v>
      </c>
      <c r="AD12" s="73"/>
      <c r="AE12" s="73"/>
      <c r="AF12" s="83">
        <f t="shared" si="14"/>
        <v>2.12796</v>
      </c>
      <c r="AG12" s="73">
        <f t="shared" si="15"/>
        <v>0.9252</v>
      </c>
      <c r="AH12" s="83"/>
      <c r="AI12" s="73"/>
      <c r="AJ12" s="83"/>
      <c r="AK12" s="73"/>
      <c r="AL12" s="83"/>
      <c r="AM12" s="73"/>
      <c r="AN12" s="83">
        <f t="shared" si="16"/>
        <v>2.13601</v>
      </c>
      <c r="AO12" s="73">
        <f t="shared" si="17"/>
        <v>0.9287</v>
      </c>
      <c r="AP12" s="83"/>
      <c r="AQ12" s="73"/>
      <c r="AR12" s="83">
        <f t="shared" si="18"/>
        <v>2.13854</v>
      </c>
      <c r="AS12" s="73">
        <f t="shared" si="19"/>
        <v>0.9298</v>
      </c>
      <c r="AT12" s="83">
        <f t="shared" si="20"/>
        <v>2.12658</v>
      </c>
      <c r="AU12" s="73">
        <f t="shared" si="21"/>
        <v>0.9246</v>
      </c>
      <c r="AV12" s="83"/>
      <c r="AW12" s="73"/>
      <c r="AX12" s="83"/>
      <c r="AY12" s="73"/>
      <c r="AZ12" s="83">
        <f t="shared" si="22"/>
        <v>2.13969</v>
      </c>
      <c r="BA12" s="73">
        <f t="shared" si="23"/>
        <v>0.9303</v>
      </c>
      <c r="BB12" s="93"/>
      <c r="BC12" s="28"/>
    </row>
    <row r="13" s="27" customFormat="1" ht="11" customHeight="1" spans="2:55">
      <c r="B13" s="46"/>
      <c r="C13" s="17">
        <v>10</v>
      </c>
      <c r="D13" s="49" t="s">
        <v>45</v>
      </c>
      <c r="E13" s="10" t="s">
        <v>36</v>
      </c>
      <c r="F13" s="17">
        <v>58</v>
      </c>
      <c r="G13" s="17">
        <v>5.8</v>
      </c>
      <c r="H13" s="48">
        <f t="shared" si="0"/>
        <v>5.3621</v>
      </c>
      <c r="I13" s="73">
        <f t="shared" si="1"/>
        <v>0.9245</v>
      </c>
      <c r="J13" s="48"/>
      <c r="K13" s="73"/>
      <c r="L13" s="48">
        <f t="shared" si="2"/>
        <v>5.35688</v>
      </c>
      <c r="M13" s="73">
        <f t="shared" si="3"/>
        <v>0.9236</v>
      </c>
      <c r="N13" s="48">
        <f t="shared" si="4"/>
        <v>5.37138</v>
      </c>
      <c r="O13" s="73">
        <f t="shared" si="5"/>
        <v>0.9261</v>
      </c>
      <c r="P13" s="73"/>
      <c r="Q13" s="73"/>
      <c r="R13" s="48">
        <f t="shared" si="6"/>
        <v>5.36152</v>
      </c>
      <c r="S13" s="73">
        <f t="shared" si="7"/>
        <v>0.9244</v>
      </c>
      <c r="T13" s="48"/>
      <c r="U13" s="73"/>
      <c r="V13" s="48">
        <f t="shared" si="8"/>
        <v>5.3621</v>
      </c>
      <c r="W13" s="73">
        <f t="shared" si="9"/>
        <v>0.9245</v>
      </c>
      <c r="X13" s="48">
        <f t="shared" si="10"/>
        <v>5.38762</v>
      </c>
      <c r="Y13" s="73">
        <f t="shared" si="11"/>
        <v>0.9289</v>
      </c>
      <c r="Z13" s="83"/>
      <c r="AA13" s="73"/>
      <c r="AB13" s="83">
        <f t="shared" si="12"/>
        <v>5.36616</v>
      </c>
      <c r="AC13" s="73">
        <f t="shared" si="13"/>
        <v>0.9252</v>
      </c>
      <c r="AD13" s="73"/>
      <c r="AE13" s="73"/>
      <c r="AF13" s="83">
        <f t="shared" si="14"/>
        <v>5.36616</v>
      </c>
      <c r="AG13" s="73">
        <f t="shared" si="15"/>
        <v>0.9252</v>
      </c>
      <c r="AH13" s="83"/>
      <c r="AI13" s="73"/>
      <c r="AJ13" s="83"/>
      <c r="AK13" s="73"/>
      <c r="AL13" s="83"/>
      <c r="AM13" s="73"/>
      <c r="AN13" s="83">
        <f t="shared" si="16"/>
        <v>5.38646</v>
      </c>
      <c r="AO13" s="73">
        <f t="shared" si="17"/>
        <v>0.9287</v>
      </c>
      <c r="AP13" s="83"/>
      <c r="AQ13" s="73"/>
      <c r="AR13" s="83">
        <f t="shared" si="18"/>
        <v>5.39284</v>
      </c>
      <c r="AS13" s="73">
        <f t="shared" si="19"/>
        <v>0.9298</v>
      </c>
      <c r="AT13" s="83">
        <f t="shared" si="20"/>
        <v>5.36268</v>
      </c>
      <c r="AU13" s="73">
        <f t="shared" si="21"/>
        <v>0.9246</v>
      </c>
      <c r="AV13" s="83"/>
      <c r="AW13" s="73"/>
      <c r="AX13" s="83"/>
      <c r="AY13" s="73"/>
      <c r="AZ13" s="83">
        <f t="shared" si="22"/>
        <v>5.39574</v>
      </c>
      <c r="BA13" s="73">
        <f t="shared" si="23"/>
        <v>0.9303</v>
      </c>
      <c r="BB13" s="93"/>
      <c r="BC13" s="28"/>
    </row>
    <row r="14" s="27" customFormat="1" ht="11" customHeight="1" spans="2:55">
      <c r="B14" s="50"/>
      <c r="C14" s="51">
        <v>11</v>
      </c>
      <c r="D14" s="52" t="s">
        <v>46</v>
      </c>
      <c r="E14" s="53" t="s">
        <v>36</v>
      </c>
      <c r="F14" s="51">
        <v>68</v>
      </c>
      <c r="G14" s="51">
        <v>6.8</v>
      </c>
      <c r="H14" s="54">
        <f t="shared" si="0"/>
        <v>6.2866</v>
      </c>
      <c r="I14" s="74">
        <f t="shared" si="1"/>
        <v>0.9245</v>
      </c>
      <c r="J14" s="54"/>
      <c r="K14" s="74"/>
      <c r="L14" s="54">
        <f t="shared" si="2"/>
        <v>6.28048</v>
      </c>
      <c r="M14" s="74">
        <f t="shared" si="3"/>
        <v>0.9236</v>
      </c>
      <c r="N14" s="54">
        <f t="shared" si="4"/>
        <v>6.29748</v>
      </c>
      <c r="O14" s="74">
        <f t="shared" si="5"/>
        <v>0.9261</v>
      </c>
      <c r="P14" s="74"/>
      <c r="Q14" s="74"/>
      <c r="R14" s="54">
        <f t="shared" si="6"/>
        <v>6.28592</v>
      </c>
      <c r="S14" s="74">
        <f t="shared" si="7"/>
        <v>0.9244</v>
      </c>
      <c r="T14" s="54"/>
      <c r="U14" s="74"/>
      <c r="V14" s="54">
        <f t="shared" si="8"/>
        <v>6.2866</v>
      </c>
      <c r="W14" s="74">
        <f t="shared" si="9"/>
        <v>0.9245</v>
      </c>
      <c r="X14" s="54">
        <f t="shared" si="10"/>
        <v>6.31652</v>
      </c>
      <c r="Y14" s="74">
        <f t="shared" si="11"/>
        <v>0.9289</v>
      </c>
      <c r="Z14" s="85"/>
      <c r="AA14" s="74"/>
      <c r="AB14" s="85">
        <f t="shared" si="12"/>
        <v>6.29136</v>
      </c>
      <c r="AC14" s="74">
        <f t="shared" si="13"/>
        <v>0.9252</v>
      </c>
      <c r="AD14" s="74"/>
      <c r="AE14" s="74"/>
      <c r="AF14" s="85">
        <f t="shared" si="14"/>
        <v>6.29136</v>
      </c>
      <c r="AG14" s="74">
        <f t="shared" si="15"/>
        <v>0.9252</v>
      </c>
      <c r="AH14" s="85"/>
      <c r="AI14" s="74"/>
      <c r="AJ14" s="85"/>
      <c r="AK14" s="74"/>
      <c r="AL14" s="85"/>
      <c r="AM14" s="74"/>
      <c r="AN14" s="85">
        <f t="shared" si="16"/>
        <v>6.31516</v>
      </c>
      <c r="AO14" s="74">
        <f t="shared" si="17"/>
        <v>0.9287</v>
      </c>
      <c r="AP14" s="85"/>
      <c r="AQ14" s="74"/>
      <c r="AR14" s="85">
        <f t="shared" si="18"/>
        <v>6.32264</v>
      </c>
      <c r="AS14" s="74">
        <f t="shared" si="19"/>
        <v>0.9298</v>
      </c>
      <c r="AT14" s="85">
        <f t="shared" si="20"/>
        <v>6.28728</v>
      </c>
      <c r="AU14" s="74">
        <f t="shared" si="21"/>
        <v>0.9246</v>
      </c>
      <c r="AV14" s="85"/>
      <c r="AW14" s="74"/>
      <c r="AX14" s="85"/>
      <c r="AY14" s="74"/>
      <c r="AZ14" s="85">
        <f t="shared" si="22"/>
        <v>6.32604</v>
      </c>
      <c r="BA14" s="74">
        <f t="shared" si="23"/>
        <v>0.9303</v>
      </c>
      <c r="BB14" s="94"/>
      <c r="BC14" s="28"/>
    </row>
    <row r="15" s="27" customFormat="1" ht="11" customHeight="1" spans="2:55">
      <c r="B15" s="55" t="s">
        <v>47</v>
      </c>
      <c r="C15" s="56">
        <v>12</v>
      </c>
      <c r="D15" s="57" t="s">
        <v>48</v>
      </c>
      <c r="E15" s="6" t="s">
        <v>36</v>
      </c>
      <c r="F15" s="56">
        <v>61.2</v>
      </c>
      <c r="G15" s="56">
        <v>2.55</v>
      </c>
      <c r="H15" s="58"/>
      <c r="I15" s="33"/>
      <c r="J15" s="58"/>
      <c r="K15" s="33"/>
      <c r="L15" s="58"/>
      <c r="M15" s="33"/>
      <c r="N15" s="58"/>
      <c r="O15" s="33"/>
      <c r="P15" s="33"/>
      <c r="Q15" s="33"/>
      <c r="R15" s="58">
        <f t="shared" si="6"/>
        <v>2.35722</v>
      </c>
      <c r="S15" s="33">
        <f t="shared" ref="S15:S25" si="24">1-0.0756</f>
        <v>0.9244</v>
      </c>
      <c r="T15" s="58"/>
      <c r="U15" s="33"/>
      <c r="V15" s="58"/>
      <c r="W15" s="33"/>
      <c r="X15" s="58"/>
      <c r="Y15" s="33"/>
      <c r="Z15" s="87"/>
      <c r="AA15" s="33"/>
      <c r="AB15" s="87"/>
      <c r="AC15" s="33"/>
      <c r="AD15" s="87"/>
      <c r="AE15" s="33"/>
      <c r="AF15" s="87"/>
      <c r="AG15" s="33"/>
      <c r="AH15" s="87"/>
      <c r="AI15" s="33"/>
      <c r="AJ15" s="87">
        <f>AK15*G15</f>
        <v>2.36844</v>
      </c>
      <c r="AK15" s="33">
        <f>1-0.0712</f>
        <v>0.9288</v>
      </c>
      <c r="AL15" s="87">
        <f>AM15*G15</f>
        <v>2.357475</v>
      </c>
      <c r="AM15" s="33">
        <f>1-0.0755</f>
        <v>0.9245</v>
      </c>
      <c r="AN15" s="87">
        <f t="shared" si="16"/>
        <v>2.368185</v>
      </c>
      <c r="AO15" s="33">
        <f t="shared" ref="AO15:AO25" si="25">1-0.0713</f>
        <v>0.9287</v>
      </c>
      <c r="AP15" s="87">
        <f>AQ15*G15</f>
        <v>2.358495</v>
      </c>
      <c r="AQ15" s="33">
        <f>1-0.0751</f>
        <v>0.9249</v>
      </c>
      <c r="AR15" s="87"/>
      <c r="AS15" s="33"/>
      <c r="AT15" s="87"/>
      <c r="AU15" s="33"/>
      <c r="AV15" s="87"/>
      <c r="AW15" s="33"/>
      <c r="AX15" s="87"/>
      <c r="AY15" s="33"/>
      <c r="AZ15" s="87"/>
      <c r="BA15" s="33"/>
      <c r="BB15" s="95"/>
      <c r="BC15" s="28"/>
    </row>
    <row r="16" s="27" customFormat="1" ht="11" customHeight="1" spans="2:55">
      <c r="B16" s="46"/>
      <c r="C16" s="17">
        <v>13</v>
      </c>
      <c r="D16" s="47" t="s">
        <v>49</v>
      </c>
      <c r="E16" s="10" t="s">
        <v>36</v>
      </c>
      <c r="F16" s="17">
        <v>48</v>
      </c>
      <c r="G16" s="17">
        <v>4</v>
      </c>
      <c r="H16" s="48"/>
      <c r="I16" s="73"/>
      <c r="J16" s="48"/>
      <c r="K16" s="73"/>
      <c r="L16" s="48"/>
      <c r="M16" s="73"/>
      <c r="N16" s="48"/>
      <c r="O16" s="73"/>
      <c r="P16" s="73"/>
      <c r="Q16" s="73"/>
      <c r="R16" s="48">
        <f t="shared" si="6"/>
        <v>3.6976</v>
      </c>
      <c r="S16" s="73">
        <f t="shared" si="24"/>
        <v>0.9244</v>
      </c>
      <c r="T16" s="48"/>
      <c r="U16" s="73"/>
      <c r="V16" s="48"/>
      <c r="W16" s="73"/>
      <c r="X16" s="48"/>
      <c r="Y16" s="73"/>
      <c r="Z16" s="83"/>
      <c r="AA16" s="73"/>
      <c r="AB16" s="83"/>
      <c r="AC16" s="73"/>
      <c r="AD16" s="83"/>
      <c r="AE16" s="73"/>
      <c r="AF16" s="83"/>
      <c r="AG16" s="73"/>
      <c r="AH16" s="83"/>
      <c r="AI16" s="73"/>
      <c r="AJ16" s="83">
        <f t="shared" ref="AJ16:AJ34" si="26">AK16*G16</f>
        <v>3.7152</v>
      </c>
      <c r="AK16" s="73">
        <f t="shared" ref="AK16:AK25" si="27">1-0.0712</f>
        <v>0.9288</v>
      </c>
      <c r="AL16" s="83">
        <f t="shared" ref="AL16:AL34" si="28">AM16*G16</f>
        <v>3.698</v>
      </c>
      <c r="AM16" s="73">
        <f t="shared" ref="AM16:AM25" si="29">1-0.0755</f>
        <v>0.9245</v>
      </c>
      <c r="AN16" s="83">
        <f t="shared" si="16"/>
        <v>3.7148</v>
      </c>
      <c r="AO16" s="73">
        <f t="shared" si="25"/>
        <v>0.9287</v>
      </c>
      <c r="AP16" s="83">
        <f t="shared" ref="AP16:AP34" si="30">AQ16*G16</f>
        <v>3.6996</v>
      </c>
      <c r="AQ16" s="73">
        <f t="shared" ref="AQ16:AQ25" si="31">1-0.0751</f>
        <v>0.9249</v>
      </c>
      <c r="AR16" s="83"/>
      <c r="AS16" s="73"/>
      <c r="AT16" s="83"/>
      <c r="AU16" s="73"/>
      <c r="AV16" s="83"/>
      <c r="AW16" s="73"/>
      <c r="AX16" s="83"/>
      <c r="AY16" s="73"/>
      <c r="AZ16" s="83"/>
      <c r="BA16" s="73"/>
      <c r="BB16" s="93"/>
      <c r="BC16" s="28"/>
    </row>
    <row r="17" s="27" customFormat="1" ht="11" customHeight="1" spans="2:55">
      <c r="B17" s="46"/>
      <c r="C17" s="17">
        <v>14</v>
      </c>
      <c r="D17" s="47" t="s">
        <v>50</v>
      </c>
      <c r="E17" s="10" t="s">
        <v>36</v>
      </c>
      <c r="F17" s="17">
        <v>62</v>
      </c>
      <c r="G17" s="17">
        <v>6.2</v>
      </c>
      <c r="H17" s="48"/>
      <c r="I17" s="73"/>
      <c r="J17" s="48"/>
      <c r="K17" s="73"/>
      <c r="L17" s="48"/>
      <c r="M17" s="73"/>
      <c r="N17" s="48"/>
      <c r="O17" s="73"/>
      <c r="P17" s="73"/>
      <c r="Q17" s="73"/>
      <c r="R17" s="48">
        <f t="shared" si="6"/>
        <v>5.73128</v>
      </c>
      <c r="S17" s="73">
        <f t="shared" si="24"/>
        <v>0.9244</v>
      </c>
      <c r="T17" s="48"/>
      <c r="U17" s="73"/>
      <c r="V17" s="48"/>
      <c r="W17" s="73"/>
      <c r="X17" s="48"/>
      <c r="Y17" s="73"/>
      <c r="Z17" s="83"/>
      <c r="AA17" s="73"/>
      <c r="AB17" s="83"/>
      <c r="AC17" s="73"/>
      <c r="AD17" s="83"/>
      <c r="AE17" s="73"/>
      <c r="AF17" s="83"/>
      <c r="AG17" s="73"/>
      <c r="AH17" s="83"/>
      <c r="AI17" s="73"/>
      <c r="AJ17" s="83">
        <f t="shared" si="26"/>
        <v>5.75856</v>
      </c>
      <c r="AK17" s="73">
        <f t="shared" si="27"/>
        <v>0.9288</v>
      </c>
      <c r="AL17" s="83">
        <f t="shared" si="28"/>
        <v>5.7319</v>
      </c>
      <c r="AM17" s="73">
        <f t="shared" si="29"/>
        <v>0.9245</v>
      </c>
      <c r="AN17" s="83">
        <f t="shared" si="16"/>
        <v>5.75794</v>
      </c>
      <c r="AO17" s="73">
        <f t="shared" si="25"/>
        <v>0.9287</v>
      </c>
      <c r="AP17" s="83">
        <f t="shared" si="30"/>
        <v>5.73438</v>
      </c>
      <c r="AQ17" s="73">
        <f t="shared" si="31"/>
        <v>0.9249</v>
      </c>
      <c r="AR17" s="83"/>
      <c r="AS17" s="73"/>
      <c r="AT17" s="83"/>
      <c r="AU17" s="73"/>
      <c r="AV17" s="83"/>
      <c r="AW17" s="73"/>
      <c r="AX17" s="83"/>
      <c r="AY17" s="73"/>
      <c r="AZ17" s="83"/>
      <c r="BA17" s="73"/>
      <c r="BB17" s="93"/>
      <c r="BC17" s="28"/>
    </row>
    <row r="18" s="27" customFormat="1" ht="11" customHeight="1" spans="2:55">
      <c r="B18" s="46"/>
      <c r="C18" s="17">
        <v>15</v>
      </c>
      <c r="D18" s="47" t="s">
        <v>51</v>
      </c>
      <c r="E18" s="10" t="s">
        <v>36</v>
      </c>
      <c r="F18" s="17">
        <v>52.8</v>
      </c>
      <c r="G18" s="17">
        <v>4.4</v>
      </c>
      <c r="H18" s="48"/>
      <c r="I18" s="73"/>
      <c r="J18" s="48"/>
      <c r="K18" s="73"/>
      <c r="L18" s="48"/>
      <c r="M18" s="73"/>
      <c r="N18" s="48"/>
      <c r="O18" s="73"/>
      <c r="P18" s="73"/>
      <c r="Q18" s="73"/>
      <c r="R18" s="48">
        <f t="shared" si="6"/>
        <v>4.06736</v>
      </c>
      <c r="S18" s="73">
        <f t="shared" si="24"/>
        <v>0.9244</v>
      </c>
      <c r="T18" s="48"/>
      <c r="U18" s="73"/>
      <c r="V18" s="48"/>
      <c r="W18" s="73"/>
      <c r="X18" s="48"/>
      <c r="Y18" s="73"/>
      <c r="Z18" s="83"/>
      <c r="AA18" s="73"/>
      <c r="AB18" s="83"/>
      <c r="AC18" s="73"/>
      <c r="AD18" s="83"/>
      <c r="AE18" s="73"/>
      <c r="AF18" s="83"/>
      <c r="AG18" s="73"/>
      <c r="AH18" s="83"/>
      <c r="AI18" s="73"/>
      <c r="AJ18" s="83">
        <f t="shared" si="26"/>
        <v>4.08672</v>
      </c>
      <c r="AK18" s="73">
        <f t="shared" si="27"/>
        <v>0.9288</v>
      </c>
      <c r="AL18" s="83">
        <f t="shared" si="28"/>
        <v>4.0678</v>
      </c>
      <c r="AM18" s="73">
        <f t="shared" si="29"/>
        <v>0.9245</v>
      </c>
      <c r="AN18" s="83">
        <f t="shared" si="16"/>
        <v>4.08628</v>
      </c>
      <c r="AO18" s="73">
        <f t="shared" si="25"/>
        <v>0.9287</v>
      </c>
      <c r="AP18" s="83">
        <f t="shared" si="30"/>
        <v>4.06956</v>
      </c>
      <c r="AQ18" s="73">
        <f t="shared" si="31"/>
        <v>0.9249</v>
      </c>
      <c r="AR18" s="83"/>
      <c r="AS18" s="73"/>
      <c r="AT18" s="83"/>
      <c r="AU18" s="73"/>
      <c r="AV18" s="83"/>
      <c r="AW18" s="73"/>
      <c r="AX18" s="83"/>
      <c r="AY18" s="73"/>
      <c r="AZ18" s="83"/>
      <c r="BA18" s="73"/>
      <c r="BB18" s="93"/>
      <c r="BC18" s="28"/>
    </row>
    <row r="19" s="27" customFormat="1" ht="11" customHeight="1" spans="2:55">
      <c r="B19" s="46"/>
      <c r="C19" s="17">
        <v>16</v>
      </c>
      <c r="D19" s="47" t="s">
        <v>52</v>
      </c>
      <c r="E19" s="10" t="s">
        <v>36</v>
      </c>
      <c r="F19" s="17">
        <v>58.2</v>
      </c>
      <c r="G19" s="17">
        <v>4.85</v>
      </c>
      <c r="H19" s="48"/>
      <c r="I19" s="73"/>
      <c r="J19" s="48"/>
      <c r="K19" s="73"/>
      <c r="L19" s="48"/>
      <c r="M19" s="73"/>
      <c r="N19" s="48"/>
      <c r="O19" s="73"/>
      <c r="P19" s="73"/>
      <c r="Q19" s="73"/>
      <c r="R19" s="48">
        <f t="shared" si="6"/>
        <v>4.48334</v>
      </c>
      <c r="S19" s="73">
        <f t="shared" si="24"/>
        <v>0.9244</v>
      </c>
      <c r="T19" s="48"/>
      <c r="U19" s="73"/>
      <c r="V19" s="48"/>
      <c r="W19" s="73"/>
      <c r="X19" s="48"/>
      <c r="Y19" s="73"/>
      <c r="Z19" s="83"/>
      <c r="AA19" s="73"/>
      <c r="AB19" s="83"/>
      <c r="AC19" s="73"/>
      <c r="AD19" s="83"/>
      <c r="AE19" s="73"/>
      <c r="AF19" s="83"/>
      <c r="AG19" s="73"/>
      <c r="AH19" s="83"/>
      <c r="AI19" s="73"/>
      <c r="AJ19" s="83">
        <f t="shared" si="26"/>
        <v>4.50468</v>
      </c>
      <c r="AK19" s="73">
        <f t="shared" si="27"/>
        <v>0.9288</v>
      </c>
      <c r="AL19" s="83">
        <f t="shared" si="28"/>
        <v>4.483825</v>
      </c>
      <c r="AM19" s="73">
        <f t="shared" si="29"/>
        <v>0.9245</v>
      </c>
      <c r="AN19" s="83">
        <f t="shared" si="16"/>
        <v>4.504195</v>
      </c>
      <c r="AO19" s="73">
        <f t="shared" si="25"/>
        <v>0.9287</v>
      </c>
      <c r="AP19" s="83">
        <f t="shared" si="30"/>
        <v>4.485765</v>
      </c>
      <c r="AQ19" s="73">
        <f t="shared" si="31"/>
        <v>0.9249</v>
      </c>
      <c r="AR19" s="83"/>
      <c r="AS19" s="73"/>
      <c r="AT19" s="83"/>
      <c r="AU19" s="73"/>
      <c r="AV19" s="83"/>
      <c r="AW19" s="73"/>
      <c r="AX19" s="83"/>
      <c r="AY19" s="73"/>
      <c r="AZ19" s="83"/>
      <c r="BA19" s="73"/>
      <c r="BB19" s="93"/>
      <c r="BC19" s="28"/>
    </row>
    <row r="20" s="27" customFormat="1" ht="11" customHeight="1" spans="2:55">
      <c r="B20" s="46"/>
      <c r="C20" s="17">
        <v>17</v>
      </c>
      <c r="D20" s="47" t="s">
        <v>53</v>
      </c>
      <c r="E20" s="10" t="s">
        <v>36</v>
      </c>
      <c r="F20" s="17">
        <v>55.44</v>
      </c>
      <c r="G20" s="17">
        <v>2.31</v>
      </c>
      <c r="H20" s="48"/>
      <c r="I20" s="73"/>
      <c r="J20" s="48"/>
      <c r="K20" s="73"/>
      <c r="L20" s="48"/>
      <c r="M20" s="73"/>
      <c r="N20" s="48"/>
      <c r="O20" s="73"/>
      <c r="P20" s="73"/>
      <c r="Q20" s="73"/>
      <c r="R20" s="48">
        <f t="shared" si="6"/>
        <v>2.135364</v>
      </c>
      <c r="S20" s="73">
        <f t="shared" si="24"/>
        <v>0.9244</v>
      </c>
      <c r="T20" s="48"/>
      <c r="U20" s="73"/>
      <c r="V20" s="48"/>
      <c r="W20" s="73"/>
      <c r="X20" s="48"/>
      <c r="Y20" s="73"/>
      <c r="Z20" s="83"/>
      <c r="AA20" s="73"/>
      <c r="AB20" s="83"/>
      <c r="AC20" s="73"/>
      <c r="AD20" s="83"/>
      <c r="AE20" s="73"/>
      <c r="AF20" s="83"/>
      <c r="AG20" s="73"/>
      <c r="AH20" s="83"/>
      <c r="AI20" s="73"/>
      <c r="AJ20" s="83">
        <f t="shared" si="26"/>
        <v>2.145528</v>
      </c>
      <c r="AK20" s="73">
        <f t="shared" si="27"/>
        <v>0.9288</v>
      </c>
      <c r="AL20" s="83">
        <f t="shared" si="28"/>
        <v>2.135595</v>
      </c>
      <c r="AM20" s="73">
        <f t="shared" si="29"/>
        <v>0.9245</v>
      </c>
      <c r="AN20" s="83">
        <f t="shared" si="16"/>
        <v>2.145297</v>
      </c>
      <c r="AO20" s="73">
        <f t="shared" si="25"/>
        <v>0.9287</v>
      </c>
      <c r="AP20" s="83">
        <f t="shared" si="30"/>
        <v>2.136519</v>
      </c>
      <c r="AQ20" s="73">
        <f t="shared" si="31"/>
        <v>0.9249</v>
      </c>
      <c r="AR20" s="83"/>
      <c r="AS20" s="73"/>
      <c r="AT20" s="83"/>
      <c r="AU20" s="73"/>
      <c r="AV20" s="83"/>
      <c r="AW20" s="73"/>
      <c r="AX20" s="83"/>
      <c r="AY20" s="73"/>
      <c r="AZ20" s="83"/>
      <c r="BA20" s="73"/>
      <c r="BB20" s="93"/>
      <c r="BC20" s="28"/>
    </row>
    <row r="21" s="27" customFormat="1" ht="11" customHeight="1" spans="2:55">
      <c r="B21" s="46"/>
      <c r="C21" s="17">
        <v>18</v>
      </c>
      <c r="D21" s="47" t="s">
        <v>54</v>
      </c>
      <c r="E21" s="10" t="s">
        <v>36</v>
      </c>
      <c r="F21" s="17">
        <v>48</v>
      </c>
      <c r="G21" s="17">
        <v>4</v>
      </c>
      <c r="H21" s="48"/>
      <c r="I21" s="73"/>
      <c r="J21" s="48"/>
      <c r="K21" s="73"/>
      <c r="L21" s="48"/>
      <c r="M21" s="73"/>
      <c r="N21" s="48"/>
      <c r="O21" s="73"/>
      <c r="P21" s="73"/>
      <c r="Q21" s="73"/>
      <c r="R21" s="48">
        <f t="shared" si="6"/>
        <v>3.6976</v>
      </c>
      <c r="S21" s="73">
        <f t="shared" si="24"/>
        <v>0.9244</v>
      </c>
      <c r="T21" s="48"/>
      <c r="U21" s="73"/>
      <c r="V21" s="48"/>
      <c r="W21" s="73"/>
      <c r="X21" s="48"/>
      <c r="Y21" s="73"/>
      <c r="Z21" s="83"/>
      <c r="AA21" s="73"/>
      <c r="AB21" s="83"/>
      <c r="AC21" s="73"/>
      <c r="AD21" s="83"/>
      <c r="AE21" s="73"/>
      <c r="AF21" s="83"/>
      <c r="AG21" s="73"/>
      <c r="AH21" s="83"/>
      <c r="AI21" s="73"/>
      <c r="AJ21" s="83">
        <f t="shared" si="26"/>
        <v>3.7152</v>
      </c>
      <c r="AK21" s="73">
        <f t="shared" si="27"/>
        <v>0.9288</v>
      </c>
      <c r="AL21" s="83">
        <f t="shared" si="28"/>
        <v>3.698</v>
      </c>
      <c r="AM21" s="73">
        <f t="shared" si="29"/>
        <v>0.9245</v>
      </c>
      <c r="AN21" s="83">
        <f t="shared" si="16"/>
        <v>3.7148</v>
      </c>
      <c r="AO21" s="73">
        <f t="shared" si="25"/>
        <v>0.9287</v>
      </c>
      <c r="AP21" s="83">
        <f t="shared" si="30"/>
        <v>3.6996</v>
      </c>
      <c r="AQ21" s="73">
        <f t="shared" si="31"/>
        <v>0.9249</v>
      </c>
      <c r="AR21" s="83"/>
      <c r="AS21" s="73"/>
      <c r="AT21" s="83"/>
      <c r="AU21" s="73"/>
      <c r="AV21" s="83"/>
      <c r="AW21" s="73"/>
      <c r="AX21" s="83"/>
      <c r="AY21" s="73"/>
      <c r="AZ21" s="83"/>
      <c r="BA21" s="73"/>
      <c r="BB21" s="93"/>
      <c r="BC21" s="28"/>
    </row>
    <row r="22" s="27" customFormat="1" ht="11" customHeight="1" spans="2:55">
      <c r="B22" s="46"/>
      <c r="C22" s="17">
        <v>19</v>
      </c>
      <c r="D22" s="47" t="s">
        <v>55</v>
      </c>
      <c r="E22" s="10" t="s">
        <v>36</v>
      </c>
      <c r="F22" s="17">
        <v>80</v>
      </c>
      <c r="G22" s="17">
        <v>8</v>
      </c>
      <c r="H22" s="48"/>
      <c r="I22" s="73"/>
      <c r="J22" s="48"/>
      <c r="K22" s="73"/>
      <c r="L22" s="48"/>
      <c r="M22" s="73"/>
      <c r="N22" s="48"/>
      <c r="O22" s="73"/>
      <c r="P22" s="73"/>
      <c r="Q22" s="73"/>
      <c r="R22" s="48">
        <f t="shared" si="6"/>
        <v>7.3952</v>
      </c>
      <c r="S22" s="73">
        <f t="shared" si="24"/>
        <v>0.9244</v>
      </c>
      <c r="T22" s="48"/>
      <c r="U22" s="73"/>
      <c r="V22" s="48"/>
      <c r="W22" s="73"/>
      <c r="X22" s="48"/>
      <c r="Y22" s="73"/>
      <c r="Z22" s="83"/>
      <c r="AA22" s="73"/>
      <c r="AB22" s="83"/>
      <c r="AC22" s="73"/>
      <c r="AD22" s="83"/>
      <c r="AE22" s="73"/>
      <c r="AF22" s="83"/>
      <c r="AG22" s="73"/>
      <c r="AH22" s="83"/>
      <c r="AI22" s="73"/>
      <c r="AJ22" s="83">
        <f t="shared" si="26"/>
        <v>7.4304</v>
      </c>
      <c r="AK22" s="73">
        <f t="shared" si="27"/>
        <v>0.9288</v>
      </c>
      <c r="AL22" s="83">
        <f t="shared" si="28"/>
        <v>7.396</v>
      </c>
      <c r="AM22" s="73">
        <f t="shared" si="29"/>
        <v>0.9245</v>
      </c>
      <c r="AN22" s="83">
        <f t="shared" si="16"/>
        <v>7.4296</v>
      </c>
      <c r="AO22" s="73">
        <f t="shared" si="25"/>
        <v>0.9287</v>
      </c>
      <c r="AP22" s="83">
        <f t="shared" si="30"/>
        <v>7.3992</v>
      </c>
      <c r="AQ22" s="73">
        <f t="shared" si="31"/>
        <v>0.9249</v>
      </c>
      <c r="AR22" s="83"/>
      <c r="AS22" s="73"/>
      <c r="AT22" s="83"/>
      <c r="AU22" s="73"/>
      <c r="AV22" s="83"/>
      <c r="AW22" s="73"/>
      <c r="AX22" s="83"/>
      <c r="AY22" s="73"/>
      <c r="AZ22" s="83"/>
      <c r="BA22" s="73"/>
      <c r="BB22" s="93"/>
      <c r="BC22" s="28"/>
    </row>
    <row r="23" s="27" customFormat="1" ht="11" customHeight="1" spans="2:55">
      <c r="B23" s="46"/>
      <c r="C23" s="17">
        <v>20</v>
      </c>
      <c r="D23" s="47" t="s">
        <v>56</v>
      </c>
      <c r="E23" s="10" t="s">
        <v>36</v>
      </c>
      <c r="F23" s="17">
        <v>46</v>
      </c>
      <c r="G23" s="17">
        <v>4.6</v>
      </c>
      <c r="H23" s="48"/>
      <c r="I23" s="73"/>
      <c r="J23" s="48"/>
      <c r="K23" s="73"/>
      <c r="L23" s="48"/>
      <c r="M23" s="73"/>
      <c r="N23" s="48"/>
      <c r="O23" s="73"/>
      <c r="P23" s="73"/>
      <c r="Q23" s="73"/>
      <c r="R23" s="48">
        <f t="shared" si="6"/>
        <v>4.25224</v>
      </c>
      <c r="S23" s="73">
        <f t="shared" si="24"/>
        <v>0.9244</v>
      </c>
      <c r="T23" s="48"/>
      <c r="U23" s="73"/>
      <c r="V23" s="48"/>
      <c r="W23" s="73"/>
      <c r="X23" s="48"/>
      <c r="Y23" s="73"/>
      <c r="Z23" s="83"/>
      <c r="AA23" s="73"/>
      <c r="AB23" s="83"/>
      <c r="AC23" s="73"/>
      <c r="AD23" s="83"/>
      <c r="AE23" s="73"/>
      <c r="AF23" s="83"/>
      <c r="AG23" s="73"/>
      <c r="AH23" s="83"/>
      <c r="AI23" s="73"/>
      <c r="AJ23" s="83">
        <f t="shared" si="26"/>
        <v>4.27248</v>
      </c>
      <c r="AK23" s="73">
        <f t="shared" si="27"/>
        <v>0.9288</v>
      </c>
      <c r="AL23" s="83">
        <f t="shared" si="28"/>
        <v>4.2527</v>
      </c>
      <c r="AM23" s="73">
        <f t="shared" si="29"/>
        <v>0.9245</v>
      </c>
      <c r="AN23" s="83">
        <f t="shared" si="16"/>
        <v>4.27202</v>
      </c>
      <c r="AO23" s="73">
        <f t="shared" si="25"/>
        <v>0.9287</v>
      </c>
      <c r="AP23" s="83">
        <f t="shared" si="30"/>
        <v>4.25454</v>
      </c>
      <c r="AQ23" s="73">
        <f t="shared" si="31"/>
        <v>0.9249</v>
      </c>
      <c r="AR23" s="83"/>
      <c r="AS23" s="73"/>
      <c r="AT23" s="83"/>
      <c r="AU23" s="73"/>
      <c r="AV23" s="83"/>
      <c r="AW23" s="73"/>
      <c r="AX23" s="83"/>
      <c r="AY23" s="73"/>
      <c r="AZ23" s="83"/>
      <c r="BA23" s="73"/>
      <c r="BB23" s="93"/>
      <c r="BC23" s="28"/>
    </row>
    <row r="24" s="27" customFormat="1" ht="11" customHeight="1" spans="2:55">
      <c r="B24" s="46"/>
      <c r="C24" s="17">
        <v>21</v>
      </c>
      <c r="D24" s="47" t="s">
        <v>57</v>
      </c>
      <c r="E24" s="10" t="s">
        <v>36</v>
      </c>
      <c r="F24" s="17">
        <v>40</v>
      </c>
      <c r="G24" s="17">
        <v>2.5</v>
      </c>
      <c r="H24" s="48"/>
      <c r="I24" s="73"/>
      <c r="J24" s="48"/>
      <c r="K24" s="73"/>
      <c r="L24" s="48"/>
      <c r="M24" s="73"/>
      <c r="N24" s="48"/>
      <c r="O24" s="73"/>
      <c r="P24" s="73"/>
      <c r="Q24" s="73"/>
      <c r="R24" s="48">
        <f t="shared" si="6"/>
        <v>2.311</v>
      </c>
      <c r="S24" s="73">
        <f t="shared" si="24"/>
        <v>0.9244</v>
      </c>
      <c r="T24" s="48"/>
      <c r="U24" s="73"/>
      <c r="V24" s="48"/>
      <c r="W24" s="73"/>
      <c r="X24" s="48"/>
      <c r="Y24" s="73"/>
      <c r="Z24" s="83"/>
      <c r="AA24" s="73"/>
      <c r="AB24" s="83"/>
      <c r="AC24" s="73"/>
      <c r="AD24" s="83"/>
      <c r="AE24" s="73"/>
      <c r="AF24" s="83"/>
      <c r="AG24" s="73"/>
      <c r="AH24" s="83"/>
      <c r="AI24" s="73"/>
      <c r="AJ24" s="83">
        <f t="shared" si="26"/>
        <v>2.322</v>
      </c>
      <c r="AK24" s="73">
        <f t="shared" si="27"/>
        <v>0.9288</v>
      </c>
      <c r="AL24" s="83">
        <f t="shared" si="28"/>
        <v>2.31125</v>
      </c>
      <c r="AM24" s="73">
        <f t="shared" si="29"/>
        <v>0.9245</v>
      </c>
      <c r="AN24" s="83">
        <f t="shared" si="16"/>
        <v>2.32175</v>
      </c>
      <c r="AO24" s="73">
        <f t="shared" si="25"/>
        <v>0.9287</v>
      </c>
      <c r="AP24" s="83">
        <f t="shared" si="30"/>
        <v>2.31225</v>
      </c>
      <c r="AQ24" s="73">
        <f t="shared" si="31"/>
        <v>0.9249</v>
      </c>
      <c r="AR24" s="83"/>
      <c r="AS24" s="73"/>
      <c r="AT24" s="83"/>
      <c r="AU24" s="73"/>
      <c r="AV24" s="83"/>
      <c r="AW24" s="73"/>
      <c r="AX24" s="83"/>
      <c r="AY24" s="73"/>
      <c r="AZ24" s="83"/>
      <c r="BA24" s="73"/>
      <c r="BB24" s="93"/>
      <c r="BC24" s="28"/>
    </row>
    <row r="25" s="27" customFormat="1" ht="11" customHeight="1" spans="2:55">
      <c r="B25" s="59"/>
      <c r="C25" s="60">
        <v>22</v>
      </c>
      <c r="D25" s="61" t="s">
        <v>58</v>
      </c>
      <c r="E25" s="23" t="s">
        <v>36</v>
      </c>
      <c r="F25" s="60">
        <v>69.6</v>
      </c>
      <c r="G25" s="60">
        <v>2.9</v>
      </c>
      <c r="H25" s="41"/>
      <c r="I25" s="38"/>
      <c r="J25" s="41"/>
      <c r="K25" s="38"/>
      <c r="L25" s="41"/>
      <c r="M25" s="38"/>
      <c r="N25" s="41"/>
      <c r="O25" s="38"/>
      <c r="P25" s="38"/>
      <c r="Q25" s="38"/>
      <c r="R25" s="41">
        <f t="shared" si="6"/>
        <v>2.68076</v>
      </c>
      <c r="S25" s="38">
        <f t="shared" si="24"/>
        <v>0.9244</v>
      </c>
      <c r="T25" s="41"/>
      <c r="U25" s="38"/>
      <c r="V25" s="41"/>
      <c r="W25" s="38"/>
      <c r="X25" s="41"/>
      <c r="Y25" s="38"/>
      <c r="Z25" s="88"/>
      <c r="AA25" s="38"/>
      <c r="AB25" s="88"/>
      <c r="AC25" s="38"/>
      <c r="AD25" s="88"/>
      <c r="AE25" s="38"/>
      <c r="AF25" s="88"/>
      <c r="AG25" s="38"/>
      <c r="AH25" s="88"/>
      <c r="AI25" s="38"/>
      <c r="AJ25" s="88">
        <f t="shared" si="26"/>
        <v>2.69352</v>
      </c>
      <c r="AK25" s="38">
        <f t="shared" si="27"/>
        <v>0.9288</v>
      </c>
      <c r="AL25" s="88">
        <f t="shared" si="28"/>
        <v>2.68105</v>
      </c>
      <c r="AM25" s="38">
        <f t="shared" si="29"/>
        <v>0.9245</v>
      </c>
      <c r="AN25" s="88">
        <f t="shared" si="16"/>
        <v>2.69323</v>
      </c>
      <c r="AO25" s="38">
        <f t="shared" si="25"/>
        <v>0.9287</v>
      </c>
      <c r="AP25" s="88">
        <f t="shared" si="30"/>
        <v>2.68221</v>
      </c>
      <c r="AQ25" s="38">
        <f t="shared" si="31"/>
        <v>0.9249</v>
      </c>
      <c r="AR25" s="88"/>
      <c r="AS25" s="38"/>
      <c r="AT25" s="88"/>
      <c r="AU25" s="38"/>
      <c r="AV25" s="88"/>
      <c r="AW25" s="38"/>
      <c r="AX25" s="88"/>
      <c r="AY25" s="38"/>
      <c r="AZ25" s="88"/>
      <c r="BA25" s="38"/>
      <c r="BB25" s="96"/>
      <c r="BC25" s="28"/>
    </row>
    <row r="26" s="27" customFormat="1" ht="11" customHeight="1" spans="2:55">
      <c r="B26" s="42" t="s">
        <v>59</v>
      </c>
      <c r="C26" s="43">
        <v>23</v>
      </c>
      <c r="D26" s="44" t="s">
        <v>60</v>
      </c>
      <c r="E26" s="11" t="s">
        <v>36</v>
      </c>
      <c r="F26" s="43">
        <v>48</v>
      </c>
      <c r="G26" s="43">
        <v>4</v>
      </c>
      <c r="H26" s="45">
        <f>G26*I26</f>
        <v>3.698</v>
      </c>
      <c r="I26" s="72">
        <v>0.9245</v>
      </c>
      <c r="J26" s="45"/>
      <c r="K26" s="72"/>
      <c r="L26" s="45"/>
      <c r="M26" s="72"/>
      <c r="N26" s="45">
        <f>O26*G26</f>
        <v>3.7044</v>
      </c>
      <c r="O26" s="72">
        <v>0.9261</v>
      </c>
      <c r="P26" s="45">
        <f>Q26*G26</f>
        <v>3.7132</v>
      </c>
      <c r="Q26" s="72">
        <f>1-0.0717</f>
        <v>0.9283</v>
      </c>
      <c r="R26" s="45"/>
      <c r="S26" s="72"/>
      <c r="T26" s="45"/>
      <c r="U26" s="72"/>
      <c r="V26" s="45"/>
      <c r="W26" s="72"/>
      <c r="X26" s="45"/>
      <c r="Y26" s="72"/>
      <c r="Z26" s="81">
        <f>AA26*G26</f>
        <v>3.7068</v>
      </c>
      <c r="AA26" s="72">
        <f>1-0.0733</f>
        <v>0.9267</v>
      </c>
      <c r="AB26" s="81">
        <f>AC26*G26</f>
        <v>3.7008</v>
      </c>
      <c r="AC26" s="72">
        <v>0.9252</v>
      </c>
      <c r="AD26" s="81"/>
      <c r="AE26" s="72"/>
      <c r="AF26" s="81">
        <f>AG26*G26</f>
        <v>3.7008</v>
      </c>
      <c r="AG26" s="72">
        <v>0.9252</v>
      </c>
      <c r="AH26" s="81">
        <f>AI26*G26</f>
        <v>3.6848</v>
      </c>
      <c r="AI26" s="72">
        <f>1-0.0788</f>
        <v>0.9212</v>
      </c>
      <c r="AJ26" s="81">
        <f t="shared" si="26"/>
        <v>3.7152</v>
      </c>
      <c r="AK26" s="72">
        <f t="shared" ref="AK26:AK34" si="32">1-0.0712</f>
        <v>0.9288</v>
      </c>
      <c r="AL26" s="81">
        <f t="shared" si="28"/>
        <v>3.698</v>
      </c>
      <c r="AM26" s="72">
        <f t="shared" ref="AM26:AM34" si="33">1-0.0755</f>
        <v>0.9245</v>
      </c>
      <c r="AN26" s="81"/>
      <c r="AO26" s="72"/>
      <c r="AP26" s="81">
        <f t="shared" si="30"/>
        <v>3.6996</v>
      </c>
      <c r="AQ26" s="72">
        <f t="shared" ref="AQ26:AQ34" si="34">1-0.0751</f>
        <v>0.9249</v>
      </c>
      <c r="AR26" s="81">
        <f>AS26*G26</f>
        <v>3.7192</v>
      </c>
      <c r="AS26" s="72">
        <v>0.9298</v>
      </c>
      <c r="AT26" s="81"/>
      <c r="AU26" s="72"/>
      <c r="AV26" s="81"/>
      <c r="AW26" s="72"/>
      <c r="AX26" s="81">
        <f>AY26*G26</f>
        <v>3.698</v>
      </c>
      <c r="AY26" s="72">
        <f>1-0.0755</f>
        <v>0.9245</v>
      </c>
      <c r="AZ26" s="81"/>
      <c r="BA26" s="72"/>
      <c r="BB26" s="92">
        <f>BC26*G26</f>
        <v>3.698</v>
      </c>
      <c r="BC26" s="28">
        <f>1-0.0755</f>
        <v>0.9245</v>
      </c>
    </row>
    <row r="27" s="27" customFormat="1" ht="11" customHeight="1" spans="2:55">
      <c r="B27" s="46"/>
      <c r="C27" s="17">
        <v>24</v>
      </c>
      <c r="D27" s="47" t="s">
        <v>61</v>
      </c>
      <c r="E27" s="10" t="s">
        <v>36</v>
      </c>
      <c r="F27" s="17">
        <v>48</v>
      </c>
      <c r="G27" s="17">
        <v>4.8</v>
      </c>
      <c r="H27" s="48">
        <f t="shared" ref="H27:H34" si="35">G27*I27</f>
        <v>4.4376</v>
      </c>
      <c r="I27" s="73">
        <v>0.9245</v>
      </c>
      <c r="J27" s="48"/>
      <c r="K27" s="73"/>
      <c r="L27" s="48"/>
      <c r="M27" s="73"/>
      <c r="N27" s="48">
        <f t="shared" ref="N27:N34" si="36">O27*G27</f>
        <v>4.44528</v>
      </c>
      <c r="O27" s="73">
        <v>0.9261</v>
      </c>
      <c r="P27" s="48">
        <f t="shared" ref="P27:P34" si="37">Q27*G27</f>
        <v>4.45584</v>
      </c>
      <c r="Q27" s="73">
        <f t="shared" ref="Q27:Q34" si="38">1-0.0717</f>
        <v>0.9283</v>
      </c>
      <c r="R27" s="48"/>
      <c r="S27" s="73"/>
      <c r="T27" s="48"/>
      <c r="U27" s="73"/>
      <c r="V27" s="48"/>
      <c r="W27" s="73"/>
      <c r="X27" s="48"/>
      <c r="Y27" s="73"/>
      <c r="Z27" s="83">
        <f t="shared" ref="Z27:Z43" si="39">AA27*G27</f>
        <v>4.44816</v>
      </c>
      <c r="AA27" s="73">
        <f t="shared" ref="AA27:AA36" si="40">1-0.0733</f>
        <v>0.9267</v>
      </c>
      <c r="AB27" s="83">
        <f t="shared" ref="AB27:AB34" si="41">AC27*G27</f>
        <v>4.44096</v>
      </c>
      <c r="AC27" s="73">
        <v>0.9252</v>
      </c>
      <c r="AD27" s="83"/>
      <c r="AE27" s="73"/>
      <c r="AF27" s="83">
        <f t="shared" ref="AF27:AF34" si="42">AG27*G27</f>
        <v>4.44096</v>
      </c>
      <c r="AG27" s="73">
        <v>0.9252</v>
      </c>
      <c r="AH27" s="83">
        <f t="shared" ref="AH27:AH34" si="43">AI27*G27</f>
        <v>4.42176</v>
      </c>
      <c r="AI27" s="73">
        <f t="shared" ref="AI27:AI34" si="44">1-0.0788</f>
        <v>0.9212</v>
      </c>
      <c r="AJ27" s="83">
        <f t="shared" si="26"/>
        <v>4.45824</v>
      </c>
      <c r="AK27" s="73">
        <f t="shared" si="32"/>
        <v>0.9288</v>
      </c>
      <c r="AL27" s="83">
        <f t="shared" si="28"/>
        <v>4.4376</v>
      </c>
      <c r="AM27" s="73">
        <f t="shared" si="33"/>
        <v>0.9245</v>
      </c>
      <c r="AN27" s="83"/>
      <c r="AO27" s="73"/>
      <c r="AP27" s="83">
        <f t="shared" si="30"/>
        <v>4.43952</v>
      </c>
      <c r="AQ27" s="73">
        <f t="shared" si="34"/>
        <v>0.9249</v>
      </c>
      <c r="AR27" s="83">
        <f t="shared" ref="AR27:AR34" si="45">AS27*G27</f>
        <v>4.46304</v>
      </c>
      <c r="AS27" s="73">
        <v>0.9298</v>
      </c>
      <c r="AT27" s="83"/>
      <c r="AU27" s="73"/>
      <c r="AV27" s="83"/>
      <c r="AW27" s="73"/>
      <c r="AX27" s="83">
        <f t="shared" ref="AX27:AX43" si="46">AY27*G27</f>
        <v>4.4376</v>
      </c>
      <c r="AY27" s="73">
        <f t="shared" ref="AY27:AY36" si="47">1-0.0755</f>
        <v>0.9245</v>
      </c>
      <c r="AZ27" s="83"/>
      <c r="BA27" s="73"/>
      <c r="BB27" s="93">
        <f t="shared" ref="BB27:BB34" si="48">BC27*G27</f>
        <v>4.4376</v>
      </c>
      <c r="BC27" s="28">
        <f t="shared" ref="BC27:BC34" si="49">1-0.0755</f>
        <v>0.9245</v>
      </c>
    </row>
    <row r="28" s="27" customFormat="1" ht="11" customHeight="1" spans="2:55">
      <c r="B28" s="46"/>
      <c r="C28" s="17">
        <v>25</v>
      </c>
      <c r="D28" s="47" t="s">
        <v>62</v>
      </c>
      <c r="E28" s="10" t="s">
        <v>36</v>
      </c>
      <c r="F28" s="17">
        <v>58</v>
      </c>
      <c r="G28" s="17">
        <v>5.8</v>
      </c>
      <c r="H28" s="48">
        <f t="shared" si="35"/>
        <v>5.3621</v>
      </c>
      <c r="I28" s="73">
        <v>0.9245</v>
      </c>
      <c r="J28" s="48"/>
      <c r="K28" s="73"/>
      <c r="L28" s="48"/>
      <c r="M28" s="73"/>
      <c r="N28" s="48">
        <f t="shared" si="36"/>
        <v>5.37138</v>
      </c>
      <c r="O28" s="73">
        <v>0.9261</v>
      </c>
      <c r="P28" s="48">
        <f t="shared" si="37"/>
        <v>5.38414</v>
      </c>
      <c r="Q28" s="73">
        <f t="shared" si="38"/>
        <v>0.9283</v>
      </c>
      <c r="R28" s="48"/>
      <c r="S28" s="73"/>
      <c r="T28" s="48"/>
      <c r="U28" s="73"/>
      <c r="V28" s="48"/>
      <c r="W28" s="73"/>
      <c r="X28" s="48"/>
      <c r="Y28" s="73"/>
      <c r="Z28" s="83">
        <f t="shared" si="39"/>
        <v>5.37486</v>
      </c>
      <c r="AA28" s="73">
        <f t="shared" si="40"/>
        <v>0.9267</v>
      </c>
      <c r="AB28" s="83">
        <f t="shared" si="41"/>
        <v>5.36616</v>
      </c>
      <c r="AC28" s="73">
        <v>0.9252</v>
      </c>
      <c r="AD28" s="83"/>
      <c r="AE28" s="73"/>
      <c r="AF28" s="83">
        <f t="shared" si="42"/>
        <v>5.36616</v>
      </c>
      <c r="AG28" s="73">
        <v>0.9252</v>
      </c>
      <c r="AH28" s="83">
        <f t="shared" si="43"/>
        <v>5.34296</v>
      </c>
      <c r="AI28" s="73">
        <f t="shared" si="44"/>
        <v>0.9212</v>
      </c>
      <c r="AJ28" s="83">
        <f t="shared" si="26"/>
        <v>5.38704</v>
      </c>
      <c r="AK28" s="73">
        <f t="shared" si="32"/>
        <v>0.9288</v>
      </c>
      <c r="AL28" s="83">
        <f t="shared" si="28"/>
        <v>5.3621</v>
      </c>
      <c r="AM28" s="73">
        <f t="shared" si="33"/>
        <v>0.9245</v>
      </c>
      <c r="AN28" s="83"/>
      <c r="AO28" s="73"/>
      <c r="AP28" s="83">
        <f t="shared" si="30"/>
        <v>5.36442</v>
      </c>
      <c r="AQ28" s="73">
        <f t="shared" si="34"/>
        <v>0.9249</v>
      </c>
      <c r="AR28" s="83">
        <f t="shared" si="45"/>
        <v>5.39284</v>
      </c>
      <c r="AS28" s="73">
        <v>0.9298</v>
      </c>
      <c r="AT28" s="83"/>
      <c r="AU28" s="73"/>
      <c r="AV28" s="83"/>
      <c r="AW28" s="73"/>
      <c r="AX28" s="83">
        <f t="shared" si="46"/>
        <v>5.3621</v>
      </c>
      <c r="AY28" s="73">
        <f t="shared" si="47"/>
        <v>0.9245</v>
      </c>
      <c r="AZ28" s="83"/>
      <c r="BA28" s="73"/>
      <c r="BB28" s="93">
        <f t="shared" si="48"/>
        <v>5.3621</v>
      </c>
      <c r="BC28" s="28">
        <f t="shared" si="49"/>
        <v>0.9245</v>
      </c>
    </row>
    <row r="29" s="27" customFormat="1" ht="11" customHeight="1" spans="2:55">
      <c r="B29" s="46"/>
      <c r="C29" s="17">
        <v>26</v>
      </c>
      <c r="D29" s="47" t="s">
        <v>63</v>
      </c>
      <c r="E29" s="10" t="s">
        <v>36</v>
      </c>
      <c r="F29" s="17">
        <v>55.2</v>
      </c>
      <c r="G29" s="17">
        <v>2.3</v>
      </c>
      <c r="H29" s="48">
        <f t="shared" si="35"/>
        <v>2.12635</v>
      </c>
      <c r="I29" s="73">
        <v>0.9245</v>
      </c>
      <c r="J29" s="48"/>
      <c r="K29" s="73"/>
      <c r="L29" s="48"/>
      <c r="M29" s="73"/>
      <c r="N29" s="48">
        <f t="shared" si="36"/>
        <v>2.13003</v>
      </c>
      <c r="O29" s="73">
        <v>0.9261</v>
      </c>
      <c r="P29" s="48">
        <f t="shared" si="37"/>
        <v>2.13509</v>
      </c>
      <c r="Q29" s="73">
        <f t="shared" si="38"/>
        <v>0.9283</v>
      </c>
      <c r="R29" s="48"/>
      <c r="S29" s="73"/>
      <c r="T29" s="48"/>
      <c r="U29" s="73"/>
      <c r="V29" s="48"/>
      <c r="W29" s="73"/>
      <c r="X29" s="48"/>
      <c r="Y29" s="73"/>
      <c r="Z29" s="83">
        <f t="shared" si="39"/>
        <v>2.13141</v>
      </c>
      <c r="AA29" s="73">
        <f t="shared" si="40"/>
        <v>0.9267</v>
      </c>
      <c r="AB29" s="83">
        <f t="shared" si="41"/>
        <v>2.12796</v>
      </c>
      <c r="AC29" s="73">
        <v>0.9252</v>
      </c>
      <c r="AD29" s="83"/>
      <c r="AE29" s="73"/>
      <c r="AF29" s="83">
        <f t="shared" si="42"/>
        <v>2.12796</v>
      </c>
      <c r="AG29" s="73">
        <v>0.9252</v>
      </c>
      <c r="AH29" s="83">
        <f t="shared" si="43"/>
        <v>2.11876</v>
      </c>
      <c r="AI29" s="73">
        <f t="shared" si="44"/>
        <v>0.9212</v>
      </c>
      <c r="AJ29" s="83">
        <f t="shared" si="26"/>
        <v>2.13624</v>
      </c>
      <c r="AK29" s="73">
        <f t="shared" si="32"/>
        <v>0.9288</v>
      </c>
      <c r="AL29" s="83">
        <f t="shared" si="28"/>
        <v>2.12635</v>
      </c>
      <c r="AM29" s="73">
        <f t="shared" si="33"/>
        <v>0.9245</v>
      </c>
      <c r="AN29" s="83"/>
      <c r="AO29" s="73"/>
      <c r="AP29" s="83">
        <f t="shared" si="30"/>
        <v>2.12727</v>
      </c>
      <c r="AQ29" s="73">
        <f t="shared" si="34"/>
        <v>0.9249</v>
      </c>
      <c r="AR29" s="83">
        <f t="shared" si="45"/>
        <v>2.13854</v>
      </c>
      <c r="AS29" s="73">
        <v>0.9298</v>
      </c>
      <c r="AT29" s="83"/>
      <c r="AU29" s="73"/>
      <c r="AV29" s="83"/>
      <c r="AW29" s="73"/>
      <c r="AX29" s="83">
        <f t="shared" si="46"/>
        <v>2.12635</v>
      </c>
      <c r="AY29" s="73">
        <f t="shared" si="47"/>
        <v>0.9245</v>
      </c>
      <c r="AZ29" s="83"/>
      <c r="BA29" s="73"/>
      <c r="BB29" s="93">
        <f t="shared" si="48"/>
        <v>2.12635</v>
      </c>
      <c r="BC29" s="28">
        <f t="shared" si="49"/>
        <v>0.9245</v>
      </c>
    </row>
    <row r="30" s="27" customFormat="1" ht="11" customHeight="1" spans="2:55">
      <c r="B30" s="46"/>
      <c r="C30" s="17">
        <v>27</v>
      </c>
      <c r="D30" s="47" t="s">
        <v>64</v>
      </c>
      <c r="E30" s="10" t="s">
        <v>36</v>
      </c>
      <c r="F30" s="17">
        <v>50</v>
      </c>
      <c r="G30" s="17">
        <v>5</v>
      </c>
      <c r="H30" s="48">
        <f t="shared" si="35"/>
        <v>4.6225</v>
      </c>
      <c r="I30" s="73">
        <v>0.9245</v>
      </c>
      <c r="J30" s="48"/>
      <c r="K30" s="73"/>
      <c r="L30" s="48"/>
      <c r="M30" s="73"/>
      <c r="N30" s="48">
        <f t="shared" si="36"/>
        <v>4.6305</v>
      </c>
      <c r="O30" s="73">
        <v>0.9261</v>
      </c>
      <c r="P30" s="48">
        <f t="shared" si="37"/>
        <v>4.6415</v>
      </c>
      <c r="Q30" s="73">
        <f t="shared" si="38"/>
        <v>0.9283</v>
      </c>
      <c r="R30" s="48"/>
      <c r="S30" s="73"/>
      <c r="T30" s="48"/>
      <c r="U30" s="73"/>
      <c r="V30" s="48"/>
      <c r="W30" s="73"/>
      <c r="X30" s="48"/>
      <c r="Y30" s="73"/>
      <c r="Z30" s="83">
        <f t="shared" si="39"/>
        <v>4.6335</v>
      </c>
      <c r="AA30" s="73">
        <f t="shared" si="40"/>
        <v>0.9267</v>
      </c>
      <c r="AB30" s="83">
        <f t="shared" si="41"/>
        <v>4.626</v>
      </c>
      <c r="AC30" s="73">
        <v>0.9252</v>
      </c>
      <c r="AD30" s="83"/>
      <c r="AE30" s="73"/>
      <c r="AF30" s="83">
        <f t="shared" si="42"/>
        <v>4.626</v>
      </c>
      <c r="AG30" s="73">
        <v>0.9252</v>
      </c>
      <c r="AH30" s="83">
        <f t="shared" si="43"/>
        <v>4.606</v>
      </c>
      <c r="AI30" s="73">
        <f t="shared" si="44"/>
        <v>0.9212</v>
      </c>
      <c r="AJ30" s="83">
        <f t="shared" si="26"/>
        <v>4.644</v>
      </c>
      <c r="AK30" s="73">
        <f t="shared" si="32"/>
        <v>0.9288</v>
      </c>
      <c r="AL30" s="83">
        <f t="shared" si="28"/>
        <v>4.6225</v>
      </c>
      <c r="AM30" s="73">
        <f t="shared" si="33"/>
        <v>0.9245</v>
      </c>
      <c r="AN30" s="83"/>
      <c r="AO30" s="73"/>
      <c r="AP30" s="83">
        <f t="shared" si="30"/>
        <v>4.6245</v>
      </c>
      <c r="AQ30" s="73">
        <f t="shared" si="34"/>
        <v>0.9249</v>
      </c>
      <c r="AR30" s="83">
        <f t="shared" si="45"/>
        <v>4.649</v>
      </c>
      <c r="AS30" s="73">
        <v>0.9298</v>
      </c>
      <c r="AT30" s="83"/>
      <c r="AU30" s="73"/>
      <c r="AV30" s="83"/>
      <c r="AW30" s="73"/>
      <c r="AX30" s="83">
        <f t="shared" si="46"/>
        <v>4.6225</v>
      </c>
      <c r="AY30" s="73">
        <f t="shared" si="47"/>
        <v>0.9245</v>
      </c>
      <c r="AZ30" s="83"/>
      <c r="BA30" s="73"/>
      <c r="BB30" s="93">
        <f t="shared" si="48"/>
        <v>4.6225</v>
      </c>
      <c r="BC30" s="28">
        <f t="shared" si="49"/>
        <v>0.9245</v>
      </c>
    </row>
    <row r="31" s="27" customFormat="1" ht="11" customHeight="1" spans="2:55">
      <c r="B31" s="46"/>
      <c r="C31" s="17">
        <v>28</v>
      </c>
      <c r="D31" s="47" t="s">
        <v>65</v>
      </c>
      <c r="E31" s="10" t="s">
        <v>36</v>
      </c>
      <c r="F31" s="17">
        <v>52</v>
      </c>
      <c r="G31" s="17">
        <v>3.8</v>
      </c>
      <c r="H31" s="48">
        <f t="shared" si="35"/>
        <v>3.5131</v>
      </c>
      <c r="I31" s="73">
        <v>0.9245</v>
      </c>
      <c r="J31" s="48"/>
      <c r="K31" s="73"/>
      <c r="L31" s="48"/>
      <c r="M31" s="73"/>
      <c r="N31" s="48">
        <f t="shared" si="36"/>
        <v>3.51918</v>
      </c>
      <c r="O31" s="73">
        <v>0.9261</v>
      </c>
      <c r="P31" s="48">
        <f t="shared" si="37"/>
        <v>3.52754</v>
      </c>
      <c r="Q31" s="73">
        <f t="shared" si="38"/>
        <v>0.9283</v>
      </c>
      <c r="R31" s="48"/>
      <c r="S31" s="73"/>
      <c r="T31" s="48"/>
      <c r="U31" s="73"/>
      <c r="V31" s="48"/>
      <c r="W31" s="73"/>
      <c r="X31" s="48"/>
      <c r="Y31" s="73"/>
      <c r="Z31" s="83">
        <f t="shared" si="39"/>
        <v>3.52146</v>
      </c>
      <c r="AA31" s="73">
        <f t="shared" si="40"/>
        <v>0.9267</v>
      </c>
      <c r="AB31" s="83">
        <f t="shared" si="41"/>
        <v>3.51576</v>
      </c>
      <c r="AC31" s="73">
        <v>0.9252</v>
      </c>
      <c r="AD31" s="83"/>
      <c r="AE31" s="73"/>
      <c r="AF31" s="83">
        <f t="shared" si="42"/>
        <v>3.51576</v>
      </c>
      <c r="AG31" s="73">
        <v>0.9252</v>
      </c>
      <c r="AH31" s="83">
        <f t="shared" si="43"/>
        <v>3.50056</v>
      </c>
      <c r="AI31" s="73">
        <f t="shared" si="44"/>
        <v>0.9212</v>
      </c>
      <c r="AJ31" s="83">
        <f t="shared" si="26"/>
        <v>3.52944</v>
      </c>
      <c r="AK31" s="73">
        <f t="shared" si="32"/>
        <v>0.9288</v>
      </c>
      <c r="AL31" s="83">
        <f t="shared" si="28"/>
        <v>3.5131</v>
      </c>
      <c r="AM31" s="73">
        <f t="shared" si="33"/>
        <v>0.9245</v>
      </c>
      <c r="AN31" s="83"/>
      <c r="AO31" s="73"/>
      <c r="AP31" s="83">
        <f t="shared" si="30"/>
        <v>3.51462</v>
      </c>
      <c r="AQ31" s="73">
        <f t="shared" si="34"/>
        <v>0.9249</v>
      </c>
      <c r="AR31" s="83">
        <f t="shared" si="45"/>
        <v>3.53324</v>
      </c>
      <c r="AS31" s="73">
        <v>0.9298</v>
      </c>
      <c r="AT31" s="83"/>
      <c r="AU31" s="73"/>
      <c r="AV31" s="83"/>
      <c r="AW31" s="73"/>
      <c r="AX31" s="83">
        <f t="shared" si="46"/>
        <v>3.5131</v>
      </c>
      <c r="AY31" s="73">
        <f t="shared" si="47"/>
        <v>0.9245</v>
      </c>
      <c r="AZ31" s="83"/>
      <c r="BA31" s="73"/>
      <c r="BB31" s="93">
        <f t="shared" si="48"/>
        <v>3.5131</v>
      </c>
      <c r="BC31" s="28">
        <f t="shared" si="49"/>
        <v>0.9245</v>
      </c>
    </row>
    <row r="32" s="27" customFormat="1" ht="11" customHeight="1" spans="2:55">
      <c r="B32" s="46"/>
      <c r="C32" s="17">
        <v>29</v>
      </c>
      <c r="D32" s="47" t="s">
        <v>66</v>
      </c>
      <c r="E32" s="10" t="s">
        <v>36</v>
      </c>
      <c r="F32" s="17">
        <v>72</v>
      </c>
      <c r="G32" s="17">
        <v>7.2</v>
      </c>
      <c r="H32" s="48">
        <f t="shared" si="35"/>
        <v>6.6564</v>
      </c>
      <c r="I32" s="73">
        <v>0.9245</v>
      </c>
      <c r="J32" s="48"/>
      <c r="K32" s="73"/>
      <c r="L32" s="48"/>
      <c r="M32" s="73"/>
      <c r="N32" s="48">
        <f t="shared" si="36"/>
        <v>6.66792</v>
      </c>
      <c r="O32" s="73">
        <v>0.9261</v>
      </c>
      <c r="P32" s="48">
        <f t="shared" si="37"/>
        <v>6.68376</v>
      </c>
      <c r="Q32" s="73">
        <f t="shared" si="38"/>
        <v>0.9283</v>
      </c>
      <c r="R32" s="48"/>
      <c r="S32" s="73"/>
      <c r="T32" s="48"/>
      <c r="U32" s="73"/>
      <c r="V32" s="48"/>
      <c r="W32" s="73"/>
      <c r="X32" s="48"/>
      <c r="Y32" s="73"/>
      <c r="Z32" s="83">
        <f t="shared" si="39"/>
        <v>6.67224</v>
      </c>
      <c r="AA32" s="73">
        <f t="shared" si="40"/>
        <v>0.9267</v>
      </c>
      <c r="AB32" s="83">
        <f t="shared" si="41"/>
        <v>6.66144</v>
      </c>
      <c r="AC32" s="73">
        <v>0.9252</v>
      </c>
      <c r="AD32" s="83"/>
      <c r="AE32" s="73"/>
      <c r="AF32" s="83">
        <f t="shared" si="42"/>
        <v>6.66144</v>
      </c>
      <c r="AG32" s="73">
        <v>0.9252</v>
      </c>
      <c r="AH32" s="83">
        <f t="shared" si="43"/>
        <v>6.63264</v>
      </c>
      <c r="AI32" s="73">
        <f t="shared" si="44"/>
        <v>0.9212</v>
      </c>
      <c r="AJ32" s="83">
        <f t="shared" si="26"/>
        <v>6.68736</v>
      </c>
      <c r="AK32" s="73">
        <f t="shared" si="32"/>
        <v>0.9288</v>
      </c>
      <c r="AL32" s="83">
        <f t="shared" si="28"/>
        <v>6.6564</v>
      </c>
      <c r="AM32" s="73">
        <f t="shared" si="33"/>
        <v>0.9245</v>
      </c>
      <c r="AN32" s="83"/>
      <c r="AO32" s="73"/>
      <c r="AP32" s="83">
        <f t="shared" si="30"/>
        <v>6.65928</v>
      </c>
      <c r="AQ32" s="73">
        <f t="shared" si="34"/>
        <v>0.9249</v>
      </c>
      <c r="AR32" s="83">
        <f t="shared" si="45"/>
        <v>6.69456</v>
      </c>
      <c r="AS32" s="73">
        <v>0.9298</v>
      </c>
      <c r="AT32" s="83"/>
      <c r="AU32" s="73"/>
      <c r="AV32" s="83"/>
      <c r="AW32" s="73"/>
      <c r="AX32" s="83">
        <f t="shared" si="46"/>
        <v>6.6564</v>
      </c>
      <c r="AY32" s="73">
        <f t="shared" si="47"/>
        <v>0.9245</v>
      </c>
      <c r="AZ32" s="83"/>
      <c r="BA32" s="73"/>
      <c r="BB32" s="93">
        <f t="shared" si="48"/>
        <v>6.6564</v>
      </c>
      <c r="BC32" s="28">
        <f t="shared" si="49"/>
        <v>0.9245</v>
      </c>
    </row>
    <row r="33" s="27" customFormat="1" ht="11" customHeight="1" spans="2:55">
      <c r="B33" s="46"/>
      <c r="C33" s="17">
        <v>30</v>
      </c>
      <c r="D33" s="47" t="s">
        <v>67</v>
      </c>
      <c r="E33" s="10" t="s">
        <v>36</v>
      </c>
      <c r="F33" s="17">
        <v>69.6</v>
      </c>
      <c r="G33" s="17">
        <v>2.9</v>
      </c>
      <c r="H33" s="48">
        <f t="shared" si="35"/>
        <v>2.68105</v>
      </c>
      <c r="I33" s="73">
        <v>0.9245</v>
      </c>
      <c r="J33" s="48"/>
      <c r="K33" s="73"/>
      <c r="L33" s="48"/>
      <c r="M33" s="73"/>
      <c r="N33" s="48">
        <f t="shared" si="36"/>
        <v>2.68569</v>
      </c>
      <c r="O33" s="73">
        <v>0.9261</v>
      </c>
      <c r="P33" s="48">
        <f t="shared" si="37"/>
        <v>2.69207</v>
      </c>
      <c r="Q33" s="73">
        <f t="shared" si="38"/>
        <v>0.9283</v>
      </c>
      <c r="R33" s="48"/>
      <c r="S33" s="73"/>
      <c r="T33" s="48"/>
      <c r="U33" s="73"/>
      <c r="V33" s="48"/>
      <c r="W33" s="73"/>
      <c r="X33" s="48"/>
      <c r="Y33" s="73"/>
      <c r="Z33" s="83">
        <f t="shared" si="39"/>
        <v>2.68743</v>
      </c>
      <c r="AA33" s="73">
        <f t="shared" si="40"/>
        <v>0.9267</v>
      </c>
      <c r="AB33" s="83">
        <f t="shared" si="41"/>
        <v>2.68308</v>
      </c>
      <c r="AC33" s="73">
        <v>0.9252</v>
      </c>
      <c r="AD33" s="83"/>
      <c r="AE33" s="73"/>
      <c r="AF33" s="83">
        <f t="shared" si="42"/>
        <v>2.68308</v>
      </c>
      <c r="AG33" s="73">
        <v>0.9252</v>
      </c>
      <c r="AH33" s="83">
        <f t="shared" si="43"/>
        <v>2.67148</v>
      </c>
      <c r="AI33" s="73">
        <f t="shared" si="44"/>
        <v>0.9212</v>
      </c>
      <c r="AJ33" s="83">
        <f t="shared" si="26"/>
        <v>2.69352</v>
      </c>
      <c r="AK33" s="73">
        <f t="shared" si="32"/>
        <v>0.9288</v>
      </c>
      <c r="AL33" s="83">
        <f t="shared" si="28"/>
        <v>2.68105</v>
      </c>
      <c r="AM33" s="73">
        <f t="shared" si="33"/>
        <v>0.9245</v>
      </c>
      <c r="AN33" s="83"/>
      <c r="AO33" s="73"/>
      <c r="AP33" s="83">
        <f t="shared" si="30"/>
        <v>2.68221</v>
      </c>
      <c r="AQ33" s="73">
        <f t="shared" si="34"/>
        <v>0.9249</v>
      </c>
      <c r="AR33" s="83">
        <f t="shared" si="45"/>
        <v>2.69642</v>
      </c>
      <c r="AS33" s="73">
        <v>0.9298</v>
      </c>
      <c r="AT33" s="83"/>
      <c r="AU33" s="73"/>
      <c r="AV33" s="83"/>
      <c r="AW33" s="73"/>
      <c r="AX33" s="83">
        <f t="shared" si="46"/>
        <v>2.68105</v>
      </c>
      <c r="AY33" s="73">
        <f t="shared" si="47"/>
        <v>0.9245</v>
      </c>
      <c r="AZ33" s="83"/>
      <c r="BA33" s="73"/>
      <c r="BB33" s="93">
        <f t="shared" si="48"/>
        <v>2.68105</v>
      </c>
      <c r="BC33" s="28">
        <f t="shared" si="49"/>
        <v>0.9245</v>
      </c>
    </row>
    <row r="34" s="27" customFormat="1" ht="11" customHeight="1" spans="2:55">
      <c r="B34" s="50"/>
      <c r="C34" s="51">
        <v>31</v>
      </c>
      <c r="D34" s="62" t="s">
        <v>68</v>
      </c>
      <c r="E34" s="53" t="s">
        <v>36</v>
      </c>
      <c r="F34" s="51">
        <v>61.2</v>
      </c>
      <c r="G34" s="51">
        <v>2.55</v>
      </c>
      <c r="H34" s="54">
        <f t="shared" si="35"/>
        <v>2.357475</v>
      </c>
      <c r="I34" s="74">
        <v>0.9245</v>
      </c>
      <c r="J34" s="54"/>
      <c r="K34" s="74"/>
      <c r="L34" s="54"/>
      <c r="M34" s="74"/>
      <c r="N34" s="54">
        <f t="shared" si="36"/>
        <v>2.361555</v>
      </c>
      <c r="O34" s="74">
        <v>0.9261</v>
      </c>
      <c r="P34" s="54">
        <f t="shared" si="37"/>
        <v>2.367165</v>
      </c>
      <c r="Q34" s="74">
        <f t="shared" si="38"/>
        <v>0.9283</v>
      </c>
      <c r="R34" s="54"/>
      <c r="S34" s="74"/>
      <c r="T34" s="54"/>
      <c r="U34" s="74"/>
      <c r="V34" s="54"/>
      <c r="W34" s="74"/>
      <c r="X34" s="54"/>
      <c r="Y34" s="74"/>
      <c r="Z34" s="85">
        <f t="shared" si="39"/>
        <v>2.363085</v>
      </c>
      <c r="AA34" s="74">
        <f t="shared" si="40"/>
        <v>0.9267</v>
      </c>
      <c r="AB34" s="85">
        <f t="shared" si="41"/>
        <v>2.35926</v>
      </c>
      <c r="AC34" s="74">
        <v>0.9252</v>
      </c>
      <c r="AD34" s="85"/>
      <c r="AE34" s="74"/>
      <c r="AF34" s="85">
        <f t="shared" si="42"/>
        <v>2.35926</v>
      </c>
      <c r="AG34" s="74">
        <v>0.9252</v>
      </c>
      <c r="AH34" s="85">
        <f t="shared" si="43"/>
        <v>2.34906</v>
      </c>
      <c r="AI34" s="74">
        <f t="shared" si="44"/>
        <v>0.9212</v>
      </c>
      <c r="AJ34" s="85">
        <f t="shared" si="26"/>
        <v>2.36844</v>
      </c>
      <c r="AK34" s="74">
        <f t="shared" si="32"/>
        <v>0.9288</v>
      </c>
      <c r="AL34" s="85">
        <f t="shared" si="28"/>
        <v>2.357475</v>
      </c>
      <c r="AM34" s="74">
        <f t="shared" si="33"/>
        <v>0.9245</v>
      </c>
      <c r="AN34" s="85"/>
      <c r="AO34" s="74"/>
      <c r="AP34" s="85">
        <f t="shared" si="30"/>
        <v>2.358495</v>
      </c>
      <c r="AQ34" s="74">
        <f t="shared" si="34"/>
        <v>0.9249</v>
      </c>
      <c r="AR34" s="85">
        <f t="shared" si="45"/>
        <v>2.37099</v>
      </c>
      <c r="AS34" s="74">
        <v>0.9298</v>
      </c>
      <c r="AT34" s="85"/>
      <c r="AU34" s="74"/>
      <c r="AV34" s="85"/>
      <c r="AW34" s="74"/>
      <c r="AX34" s="85">
        <f t="shared" si="46"/>
        <v>2.357475</v>
      </c>
      <c r="AY34" s="74">
        <f t="shared" si="47"/>
        <v>0.9245</v>
      </c>
      <c r="AZ34" s="85"/>
      <c r="BA34" s="74"/>
      <c r="BB34" s="94">
        <f t="shared" si="48"/>
        <v>2.357475</v>
      </c>
      <c r="BC34" s="28">
        <f t="shared" si="49"/>
        <v>0.9245</v>
      </c>
    </row>
    <row r="35" s="27" customFormat="1" ht="11" customHeight="1" spans="2:55">
      <c r="B35" s="55" t="s">
        <v>69</v>
      </c>
      <c r="C35" s="56">
        <v>32</v>
      </c>
      <c r="D35" s="57" t="s">
        <v>70</v>
      </c>
      <c r="E35" s="6" t="s">
        <v>36</v>
      </c>
      <c r="F35" s="56">
        <v>40</v>
      </c>
      <c r="G35" s="56">
        <v>3.3</v>
      </c>
      <c r="H35" s="58"/>
      <c r="I35" s="33"/>
      <c r="J35" s="58">
        <f>G35*K35</f>
        <v>3.05844</v>
      </c>
      <c r="K35" s="33">
        <v>0.9268</v>
      </c>
      <c r="L35" s="58">
        <f>G35*M35</f>
        <v>3.04788</v>
      </c>
      <c r="M35" s="75">
        <v>0.9236</v>
      </c>
      <c r="N35" s="76"/>
      <c r="O35" s="33"/>
      <c r="P35" s="58"/>
      <c r="Q35" s="33"/>
      <c r="R35" s="58"/>
      <c r="S35" s="33"/>
      <c r="T35" s="58">
        <f>U35*G35</f>
        <v>3.05085</v>
      </c>
      <c r="U35" s="33">
        <f>1-0.0755</f>
        <v>0.9245</v>
      </c>
      <c r="V35" s="58"/>
      <c r="W35" s="33"/>
      <c r="X35" s="58"/>
      <c r="Y35" s="33"/>
      <c r="Z35" s="87">
        <f t="shared" si="39"/>
        <v>3.05811</v>
      </c>
      <c r="AA35" s="33">
        <f t="shared" si="40"/>
        <v>0.9267</v>
      </c>
      <c r="AB35" s="87"/>
      <c r="AC35" s="33"/>
      <c r="AD35" s="87">
        <f>AE35*G35</f>
        <v>3.04029</v>
      </c>
      <c r="AE35" s="33">
        <f>1-0.0787</f>
        <v>0.9213</v>
      </c>
      <c r="AF35" s="87"/>
      <c r="AG35" s="33"/>
      <c r="AH35" s="87"/>
      <c r="AI35" s="33"/>
      <c r="AJ35" s="87"/>
      <c r="AK35" s="33"/>
      <c r="AL35" s="87"/>
      <c r="AM35" s="33"/>
      <c r="AN35" s="87"/>
      <c r="AO35" s="33"/>
      <c r="AP35" s="87"/>
      <c r="AQ35" s="33"/>
      <c r="AR35" s="33"/>
      <c r="AS35" s="33"/>
      <c r="AT35" s="87"/>
      <c r="AU35" s="33"/>
      <c r="AV35" s="89">
        <f>AW35*G35</f>
        <v>3.0459</v>
      </c>
      <c r="AW35" s="87">
        <f>1-0.077</f>
        <v>0.923</v>
      </c>
      <c r="AX35" s="87">
        <f t="shared" si="46"/>
        <v>3.05085</v>
      </c>
      <c r="AY35" s="33">
        <f t="shared" si="47"/>
        <v>0.9245</v>
      </c>
      <c r="AZ35" s="87">
        <f>BA35*G35</f>
        <v>3.06999</v>
      </c>
      <c r="BA35" s="33">
        <v>0.9303</v>
      </c>
      <c r="BB35" s="95"/>
      <c r="BC35" s="28"/>
    </row>
    <row r="36" s="27" customFormat="1" ht="11" customHeight="1" spans="2:55">
      <c r="B36" s="46"/>
      <c r="C36" s="17">
        <v>33</v>
      </c>
      <c r="D36" s="47" t="s">
        <v>71</v>
      </c>
      <c r="E36" s="10" t="s">
        <v>36</v>
      </c>
      <c r="F36" s="17">
        <v>40</v>
      </c>
      <c r="G36" s="17">
        <v>3.3</v>
      </c>
      <c r="H36" s="48"/>
      <c r="I36" s="73"/>
      <c r="J36" s="48">
        <f t="shared" ref="J36:J50" si="50">G36*K36</f>
        <v>3.05844</v>
      </c>
      <c r="K36" s="73">
        <v>0.9268</v>
      </c>
      <c r="L36" s="48">
        <f t="shared" ref="L36:L43" si="51">G36*M36</f>
        <v>3.04788</v>
      </c>
      <c r="M36" s="77">
        <v>0.9236</v>
      </c>
      <c r="N36" s="78"/>
      <c r="O36" s="73"/>
      <c r="P36" s="48"/>
      <c r="Q36" s="73"/>
      <c r="R36" s="48"/>
      <c r="S36" s="73"/>
      <c r="T36" s="48">
        <f t="shared" ref="T36:T50" si="52">U36*G36</f>
        <v>3.05085</v>
      </c>
      <c r="U36" s="73">
        <f t="shared" ref="U36:U50" si="53">1-0.0755</f>
        <v>0.9245</v>
      </c>
      <c r="V36" s="48"/>
      <c r="W36" s="73"/>
      <c r="X36" s="48"/>
      <c r="Y36" s="73"/>
      <c r="Z36" s="83">
        <f t="shared" si="39"/>
        <v>3.05811</v>
      </c>
      <c r="AA36" s="73">
        <f t="shared" si="40"/>
        <v>0.9267</v>
      </c>
      <c r="AB36" s="83"/>
      <c r="AC36" s="73"/>
      <c r="AD36" s="83">
        <f t="shared" ref="AD36:AD50" si="54">AE36*G36</f>
        <v>3.04029</v>
      </c>
      <c r="AE36" s="73">
        <f t="shared" ref="AE36:AE50" si="55">1-0.0787</f>
        <v>0.9213</v>
      </c>
      <c r="AF36" s="83"/>
      <c r="AG36" s="73"/>
      <c r="AH36" s="83"/>
      <c r="AI36" s="73"/>
      <c r="AJ36" s="83"/>
      <c r="AK36" s="73"/>
      <c r="AL36" s="83"/>
      <c r="AM36" s="73"/>
      <c r="AN36" s="83"/>
      <c r="AO36" s="73"/>
      <c r="AP36" s="83"/>
      <c r="AQ36" s="73"/>
      <c r="AR36" s="73"/>
      <c r="AS36" s="73"/>
      <c r="AT36" s="83"/>
      <c r="AU36" s="73"/>
      <c r="AV36" s="84">
        <f t="shared" ref="AV36:AV50" si="56">AW36*G36</f>
        <v>3.0459</v>
      </c>
      <c r="AW36" s="83">
        <f t="shared" ref="AW36:AW50" si="57">1-0.077</f>
        <v>0.923</v>
      </c>
      <c r="AX36" s="83">
        <f t="shared" si="46"/>
        <v>3.05085</v>
      </c>
      <c r="AY36" s="73">
        <f t="shared" si="47"/>
        <v>0.9245</v>
      </c>
      <c r="AZ36" s="83">
        <f t="shared" ref="AZ36:AZ43" si="58">BA36*G36</f>
        <v>3.06999</v>
      </c>
      <c r="BA36" s="73">
        <v>0.9303</v>
      </c>
      <c r="BB36" s="93"/>
      <c r="BC36" s="28"/>
    </row>
    <row r="37" s="27" customFormat="1" ht="11" customHeight="1" spans="2:55">
      <c r="B37" s="46"/>
      <c r="C37" s="17">
        <v>34</v>
      </c>
      <c r="D37" s="47" t="s">
        <v>72</v>
      </c>
      <c r="E37" s="10" t="s">
        <v>36</v>
      </c>
      <c r="F37" s="17">
        <v>42</v>
      </c>
      <c r="G37" s="17">
        <v>3.5</v>
      </c>
      <c r="H37" s="48"/>
      <c r="I37" s="73"/>
      <c r="J37" s="48">
        <f t="shared" si="50"/>
        <v>3.2438</v>
      </c>
      <c r="K37" s="73">
        <v>0.9268</v>
      </c>
      <c r="L37" s="48">
        <f t="shared" si="51"/>
        <v>3.2326</v>
      </c>
      <c r="M37" s="77">
        <v>0.9236</v>
      </c>
      <c r="N37" s="78"/>
      <c r="O37" s="73"/>
      <c r="P37" s="48"/>
      <c r="Q37" s="73"/>
      <c r="R37" s="48"/>
      <c r="S37" s="73"/>
      <c r="T37" s="48">
        <f t="shared" si="52"/>
        <v>3.23575</v>
      </c>
      <c r="U37" s="73">
        <f t="shared" si="53"/>
        <v>0.9245</v>
      </c>
      <c r="V37" s="48"/>
      <c r="W37" s="73"/>
      <c r="X37" s="48"/>
      <c r="Y37" s="73"/>
      <c r="Z37" s="83">
        <f t="shared" si="39"/>
        <v>3.24345</v>
      </c>
      <c r="AA37" s="73">
        <f t="shared" ref="AA37:AA43" si="59">1-0.0733</f>
        <v>0.9267</v>
      </c>
      <c r="AB37" s="83"/>
      <c r="AC37" s="73"/>
      <c r="AD37" s="83">
        <f t="shared" si="54"/>
        <v>3.22455</v>
      </c>
      <c r="AE37" s="73">
        <f t="shared" si="55"/>
        <v>0.9213</v>
      </c>
      <c r="AF37" s="83"/>
      <c r="AG37" s="73"/>
      <c r="AH37" s="83"/>
      <c r="AI37" s="73"/>
      <c r="AJ37" s="83"/>
      <c r="AK37" s="73"/>
      <c r="AL37" s="83"/>
      <c r="AM37" s="73"/>
      <c r="AN37" s="83"/>
      <c r="AO37" s="73"/>
      <c r="AP37" s="83"/>
      <c r="AQ37" s="73"/>
      <c r="AR37" s="73"/>
      <c r="AS37" s="73"/>
      <c r="AT37" s="83"/>
      <c r="AU37" s="73"/>
      <c r="AV37" s="84">
        <f t="shared" si="56"/>
        <v>3.2305</v>
      </c>
      <c r="AW37" s="83">
        <f t="shared" si="57"/>
        <v>0.923</v>
      </c>
      <c r="AX37" s="83">
        <f t="shared" si="46"/>
        <v>3.23575</v>
      </c>
      <c r="AY37" s="73">
        <f t="shared" ref="AY37:AY43" si="60">1-0.0755</f>
        <v>0.9245</v>
      </c>
      <c r="AZ37" s="83">
        <f t="shared" si="58"/>
        <v>3.25605</v>
      </c>
      <c r="BA37" s="73">
        <v>0.9303</v>
      </c>
      <c r="BB37" s="93"/>
      <c r="BC37" s="28"/>
    </row>
    <row r="38" s="27" customFormat="1" ht="11" customHeight="1" spans="2:55">
      <c r="B38" s="46"/>
      <c r="C38" s="17">
        <v>35</v>
      </c>
      <c r="D38" s="47" t="s">
        <v>73</v>
      </c>
      <c r="E38" s="10" t="s">
        <v>36</v>
      </c>
      <c r="F38" s="17">
        <v>75</v>
      </c>
      <c r="G38" s="17">
        <v>5</v>
      </c>
      <c r="H38" s="48"/>
      <c r="I38" s="73"/>
      <c r="J38" s="48">
        <f t="shared" si="50"/>
        <v>4.634</v>
      </c>
      <c r="K38" s="73">
        <v>0.9268</v>
      </c>
      <c r="L38" s="48">
        <f t="shared" si="51"/>
        <v>4.618</v>
      </c>
      <c r="M38" s="77">
        <v>0.9236</v>
      </c>
      <c r="N38" s="78"/>
      <c r="O38" s="73"/>
      <c r="P38" s="48"/>
      <c r="Q38" s="73"/>
      <c r="R38" s="48"/>
      <c r="S38" s="73"/>
      <c r="T38" s="48">
        <f t="shared" si="52"/>
        <v>4.6225</v>
      </c>
      <c r="U38" s="73">
        <f t="shared" si="53"/>
        <v>0.9245</v>
      </c>
      <c r="V38" s="48"/>
      <c r="W38" s="73"/>
      <c r="X38" s="48"/>
      <c r="Y38" s="73"/>
      <c r="Z38" s="83">
        <f t="shared" si="39"/>
        <v>4.6335</v>
      </c>
      <c r="AA38" s="73">
        <f t="shared" si="59"/>
        <v>0.9267</v>
      </c>
      <c r="AB38" s="83"/>
      <c r="AC38" s="73"/>
      <c r="AD38" s="83">
        <f t="shared" si="54"/>
        <v>4.6065</v>
      </c>
      <c r="AE38" s="73">
        <f t="shared" si="55"/>
        <v>0.9213</v>
      </c>
      <c r="AF38" s="83"/>
      <c r="AG38" s="73"/>
      <c r="AH38" s="83"/>
      <c r="AI38" s="73"/>
      <c r="AJ38" s="83"/>
      <c r="AK38" s="73"/>
      <c r="AL38" s="83"/>
      <c r="AM38" s="73"/>
      <c r="AN38" s="83"/>
      <c r="AO38" s="73"/>
      <c r="AP38" s="83"/>
      <c r="AQ38" s="73"/>
      <c r="AR38" s="73"/>
      <c r="AS38" s="73"/>
      <c r="AT38" s="83"/>
      <c r="AU38" s="73"/>
      <c r="AV38" s="84">
        <f t="shared" si="56"/>
        <v>4.615</v>
      </c>
      <c r="AW38" s="83">
        <f t="shared" si="57"/>
        <v>0.923</v>
      </c>
      <c r="AX38" s="83">
        <f t="shared" si="46"/>
        <v>4.6225</v>
      </c>
      <c r="AY38" s="73">
        <f t="shared" si="60"/>
        <v>0.9245</v>
      </c>
      <c r="AZ38" s="83">
        <f t="shared" si="58"/>
        <v>4.6515</v>
      </c>
      <c r="BA38" s="73">
        <v>0.9303</v>
      </c>
      <c r="BB38" s="93"/>
      <c r="BC38" s="28"/>
    </row>
    <row r="39" s="27" customFormat="1" ht="11" customHeight="1" spans="2:55">
      <c r="B39" s="46"/>
      <c r="C39" s="17">
        <v>36</v>
      </c>
      <c r="D39" s="47" t="s">
        <v>74</v>
      </c>
      <c r="E39" s="10" t="s">
        <v>36</v>
      </c>
      <c r="F39" s="17">
        <v>64.5</v>
      </c>
      <c r="G39" s="17">
        <v>4.3</v>
      </c>
      <c r="H39" s="48"/>
      <c r="I39" s="73"/>
      <c r="J39" s="48">
        <f t="shared" si="50"/>
        <v>3.98524</v>
      </c>
      <c r="K39" s="73">
        <v>0.9268</v>
      </c>
      <c r="L39" s="48">
        <f t="shared" si="51"/>
        <v>3.97148</v>
      </c>
      <c r="M39" s="77">
        <v>0.9236</v>
      </c>
      <c r="N39" s="78"/>
      <c r="O39" s="73"/>
      <c r="P39" s="48"/>
      <c r="Q39" s="73"/>
      <c r="R39" s="48"/>
      <c r="S39" s="73"/>
      <c r="T39" s="48">
        <f t="shared" si="52"/>
        <v>3.97535</v>
      </c>
      <c r="U39" s="73">
        <f t="shared" si="53"/>
        <v>0.9245</v>
      </c>
      <c r="V39" s="48"/>
      <c r="W39" s="73"/>
      <c r="X39" s="48"/>
      <c r="Y39" s="73"/>
      <c r="Z39" s="83">
        <f t="shared" si="39"/>
        <v>3.98481</v>
      </c>
      <c r="AA39" s="73">
        <f t="shared" si="59"/>
        <v>0.9267</v>
      </c>
      <c r="AB39" s="83"/>
      <c r="AC39" s="73"/>
      <c r="AD39" s="83">
        <f t="shared" si="54"/>
        <v>3.96159</v>
      </c>
      <c r="AE39" s="73">
        <f t="shared" si="55"/>
        <v>0.9213</v>
      </c>
      <c r="AF39" s="83"/>
      <c r="AG39" s="73"/>
      <c r="AH39" s="83"/>
      <c r="AI39" s="73"/>
      <c r="AJ39" s="83"/>
      <c r="AK39" s="73"/>
      <c r="AL39" s="83"/>
      <c r="AM39" s="73"/>
      <c r="AN39" s="83"/>
      <c r="AO39" s="73"/>
      <c r="AP39" s="83"/>
      <c r="AQ39" s="73"/>
      <c r="AR39" s="73"/>
      <c r="AS39" s="73"/>
      <c r="AT39" s="83"/>
      <c r="AU39" s="73"/>
      <c r="AV39" s="84">
        <f t="shared" si="56"/>
        <v>3.9689</v>
      </c>
      <c r="AW39" s="83">
        <f t="shared" si="57"/>
        <v>0.923</v>
      </c>
      <c r="AX39" s="83">
        <f t="shared" si="46"/>
        <v>3.97535</v>
      </c>
      <c r="AY39" s="73">
        <f t="shared" si="60"/>
        <v>0.9245</v>
      </c>
      <c r="AZ39" s="83">
        <f t="shared" si="58"/>
        <v>4.00029</v>
      </c>
      <c r="BA39" s="73">
        <v>0.9303</v>
      </c>
      <c r="BB39" s="93"/>
      <c r="BC39" s="28"/>
    </row>
    <row r="40" s="27" customFormat="1" ht="11" customHeight="1" spans="2:55">
      <c r="B40" s="46"/>
      <c r="C40" s="17">
        <v>37</v>
      </c>
      <c r="D40" s="47" t="s">
        <v>75</v>
      </c>
      <c r="E40" s="10" t="s">
        <v>36</v>
      </c>
      <c r="F40" s="17">
        <v>45</v>
      </c>
      <c r="G40" s="17">
        <v>3.75</v>
      </c>
      <c r="H40" s="48"/>
      <c r="I40" s="73"/>
      <c r="J40" s="48">
        <f t="shared" si="50"/>
        <v>3.4755</v>
      </c>
      <c r="K40" s="73">
        <v>0.9268</v>
      </c>
      <c r="L40" s="48">
        <f t="shared" si="51"/>
        <v>3.4635</v>
      </c>
      <c r="M40" s="77">
        <v>0.9236</v>
      </c>
      <c r="N40" s="78"/>
      <c r="O40" s="73"/>
      <c r="P40" s="48"/>
      <c r="Q40" s="73"/>
      <c r="R40" s="48"/>
      <c r="S40" s="73"/>
      <c r="T40" s="48">
        <f t="shared" si="52"/>
        <v>3.466875</v>
      </c>
      <c r="U40" s="73">
        <f t="shared" si="53"/>
        <v>0.9245</v>
      </c>
      <c r="V40" s="48"/>
      <c r="W40" s="73"/>
      <c r="X40" s="48"/>
      <c r="Y40" s="73"/>
      <c r="Z40" s="83">
        <f t="shared" si="39"/>
        <v>3.475125</v>
      </c>
      <c r="AA40" s="73">
        <f t="shared" si="59"/>
        <v>0.9267</v>
      </c>
      <c r="AB40" s="83"/>
      <c r="AC40" s="73"/>
      <c r="AD40" s="83">
        <f t="shared" si="54"/>
        <v>3.454875</v>
      </c>
      <c r="AE40" s="73">
        <f t="shared" si="55"/>
        <v>0.9213</v>
      </c>
      <c r="AF40" s="83"/>
      <c r="AG40" s="73"/>
      <c r="AH40" s="83"/>
      <c r="AI40" s="73"/>
      <c r="AJ40" s="83"/>
      <c r="AK40" s="73"/>
      <c r="AL40" s="83"/>
      <c r="AM40" s="73"/>
      <c r="AN40" s="83"/>
      <c r="AO40" s="73"/>
      <c r="AP40" s="83"/>
      <c r="AQ40" s="73"/>
      <c r="AR40" s="73"/>
      <c r="AS40" s="73"/>
      <c r="AT40" s="83"/>
      <c r="AU40" s="73"/>
      <c r="AV40" s="84">
        <f t="shared" si="56"/>
        <v>3.46125</v>
      </c>
      <c r="AW40" s="83">
        <f t="shared" si="57"/>
        <v>0.923</v>
      </c>
      <c r="AX40" s="83">
        <f t="shared" si="46"/>
        <v>3.466875</v>
      </c>
      <c r="AY40" s="73">
        <f t="shared" si="60"/>
        <v>0.9245</v>
      </c>
      <c r="AZ40" s="83">
        <f t="shared" si="58"/>
        <v>3.488625</v>
      </c>
      <c r="BA40" s="73">
        <v>0.9303</v>
      </c>
      <c r="BB40" s="93"/>
      <c r="BC40" s="28"/>
    </row>
    <row r="41" s="27" customFormat="1" ht="11" customHeight="1" spans="2:55">
      <c r="B41" s="46"/>
      <c r="C41" s="17">
        <v>38</v>
      </c>
      <c r="D41" s="63" t="s">
        <v>76</v>
      </c>
      <c r="E41" s="10" t="s">
        <v>36</v>
      </c>
      <c r="F41" s="17">
        <v>57.6</v>
      </c>
      <c r="G41" s="17">
        <v>4.8</v>
      </c>
      <c r="H41" s="48"/>
      <c r="I41" s="73"/>
      <c r="J41" s="48">
        <f t="shared" si="50"/>
        <v>4.44864</v>
      </c>
      <c r="K41" s="73">
        <v>0.9268</v>
      </c>
      <c r="L41" s="48">
        <f t="shared" si="51"/>
        <v>4.43328</v>
      </c>
      <c r="M41" s="77">
        <v>0.9236</v>
      </c>
      <c r="N41" s="78"/>
      <c r="O41" s="73"/>
      <c r="P41" s="48"/>
      <c r="Q41" s="73"/>
      <c r="R41" s="48"/>
      <c r="S41" s="73"/>
      <c r="T41" s="48">
        <f t="shared" si="52"/>
        <v>4.4376</v>
      </c>
      <c r="U41" s="73">
        <f t="shared" si="53"/>
        <v>0.9245</v>
      </c>
      <c r="V41" s="48"/>
      <c r="W41" s="73"/>
      <c r="X41" s="48"/>
      <c r="Y41" s="73"/>
      <c r="Z41" s="83">
        <f t="shared" si="39"/>
        <v>4.44816</v>
      </c>
      <c r="AA41" s="73">
        <f t="shared" si="59"/>
        <v>0.9267</v>
      </c>
      <c r="AB41" s="83"/>
      <c r="AC41" s="73"/>
      <c r="AD41" s="83">
        <f t="shared" si="54"/>
        <v>4.42224</v>
      </c>
      <c r="AE41" s="73">
        <f t="shared" si="55"/>
        <v>0.9213</v>
      </c>
      <c r="AF41" s="83"/>
      <c r="AG41" s="73"/>
      <c r="AH41" s="83"/>
      <c r="AI41" s="73"/>
      <c r="AJ41" s="83"/>
      <c r="AK41" s="73"/>
      <c r="AL41" s="83"/>
      <c r="AM41" s="73"/>
      <c r="AN41" s="83"/>
      <c r="AO41" s="73"/>
      <c r="AP41" s="83"/>
      <c r="AQ41" s="73"/>
      <c r="AR41" s="73"/>
      <c r="AS41" s="73"/>
      <c r="AT41" s="83"/>
      <c r="AU41" s="73"/>
      <c r="AV41" s="84">
        <f t="shared" si="56"/>
        <v>4.4304</v>
      </c>
      <c r="AW41" s="83">
        <f t="shared" si="57"/>
        <v>0.923</v>
      </c>
      <c r="AX41" s="83">
        <f t="shared" si="46"/>
        <v>4.4376</v>
      </c>
      <c r="AY41" s="73">
        <f t="shared" si="60"/>
        <v>0.9245</v>
      </c>
      <c r="AZ41" s="83">
        <f t="shared" si="58"/>
        <v>4.46544</v>
      </c>
      <c r="BA41" s="73">
        <v>0.9303</v>
      </c>
      <c r="BB41" s="93"/>
      <c r="BC41" s="28"/>
    </row>
    <row r="42" s="27" customFormat="1" ht="11" customHeight="1" spans="2:55">
      <c r="B42" s="46"/>
      <c r="C42" s="17">
        <v>39</v>
      </c>
      <c r="D42" s="63" t="s">
        <v>77</v>
      </c>
      <c r="E42" s="10" t="s">
        <v>36</v>
      </c>
      <c r="F42" s="17">
        <v>57.6</v>
      </c>
      <c r="G42" s="17">
        <v>4.8</v>
      </c>
      <c r="H42" s="48"/>
      <c r="I42" s="73"/>
      <c r="J42" s="48">
        <f t="shared" si="50"/>
        <v>4.44864</v>
      </c>
      <c r="K42" s="73">
        <v>0.9268</v>
      </c>
      <c r="L42" s="48">
        <f t="shared" si="51"/>
        <v>4.43328</v>
      </c>
      <c r="M42" s="77">
        <v>0.9236</v>
      </c>
      <c r="N42" s="78"/>
      <c r="O42" s="73"/>
      <c r="P42" s="48"/>
      <c r="Q42" s="73"/>
      <c r="R42" s="48"/>
      <c r="S42" s="73"/>
      <c r="T42" s="48">
        <f t="shared" si="52"/>
        <v>4.4376</v>
      </c>
      <c r="U42" s="73">
        <f t="shared" si="53"/>
        <v>0.9245</v>
      </c>
      <c r="V42" s="48"/>
      <c r="W42" s="73"/>
      <c r="X42" s="48"/>
      <c r="Y42" s="73"/>
      <c r="Z42" s="83">
        <f t="shared" si="39"/>
        <v>4.44816</v>
      </c>
      <c r="AA42" s="73">
        <f t="shared" si="59"/>
        <v>0.9267</v>
      </c>
      <c r="AB42" s="83"/>
      <c r="AC42" s="73"/>
      <c r="AD42" s="83">
        <f t="shared" si="54"/>
        <v>4.42224</v>
      </c>
      <c r="AE42" s="73">
        <f t="shared" si="55"/>
        <v>0.9213</v>
      </c>
      <c r="AF42" s="83"/>
      <c r="AG42" s="73"/>
      <c r="AH42" s="83"/>
      <c r="AI42" s="73"/>
      <c r="AJ42" s="83"/>
      <c r="AK42" s="73"/>
      <c r="AL42" s="83"/>
      <c r="AM42" s="73"/>
      <c r="AN42" s="83"/>
      <c r="AO42" s="73"/>
      <c r="AP42" s="83"/>
      <c r="AQ42" s="73"/>
      <c r="AR42" s="73"/>
      <c r="AS42" s="73"/>
      <c r="AT42" s="83"/>
      <c r="AU42" s="73"/>
      <c r="AV42" s="84">
        <f t="shared" si="56"/>
        <v>4.4304</v>
      </c>
      <c r="AW42" s="83">
        <f t="shared" si="57"/>
        <v>0.923</v>
      </c>
      <c r="AX42" s="83">
        <f t="shared" si="46"/>
        <v>4.4376</v>
      </c>
      <c r="AY42" s="73">
        <f t="shared" si="60"/>
        <v>0.9245</v>
      </c>
      <c r="AZ42" s="83">
        <f t="shared" si="58"/>
        <v>4.46544</v>
      </c>
      <c r="BA42" s="73">
        <v>0.9303</v>
      </c>
      <c r="BB42" s="93"/>
      <c r="BC42" s="28"/>
    </row>
    <row r="43" s="27" customFormat="1" ht="11" customHeight="1" spans="2:55">
      <c r="B43" s="59"/>
      <c r="C43" s="60">
        <v>40</v>
      </c>
      <c r="D43" s="64" t="s">
        <v>78</v>
      </c>
      <c r="E43" s="23" t="s">
        <v>36</v>
      </c>
      <c r="F43" s="60">
        <v>90</v>
      </c>
      <c r="G43" s="60">
        <v>5</v>
      </c>
      <c r="H43" s="41"/>
      <c r="I43" s="38"/>
      <c r="J43" s="41">
        <f t="shared" si="50"/>
        <v>4.634</v>
      </c>
      <c r="K43" s="38">
        <v>0.9268</v>
      </c>
      <c r="L43" s="41">
        <f t="shared" si="51"/>
        <v>4.618</v>
      </c>
      <c r="M43" s="79">
        <v>0.9236</v>
      </c>
      <c r="N43" s="80"/>
      <c r="O43" s="38"/>
      <c r="P43" s="41"/>
      <c r="Q43" s="38"/>
      <c r="R43" s="41"/>
      <c r="S43" s="38"/>
      <c r="T43" s="41">
        <f t="shared" si="52"/>
        <v>4.6225</v>
      </c>
      <c r="U43" s="38">
        <f t="shared" si="53"/>
        <v>0.9245</v>
      </c>
      <c r="V43" s="41"/>
      <c r="W43" s="38"/>
      <c r="X43" s="41"/>
      <c r="Y43" s="38"/>
      <c r="Z43" s="88">
        <f t="shared" si="39"/>
        <v>4.6335</v>
      </c>
      <c r="AA43" s="38">
        <f t="shared" si="59"/>
        <v>0.9267</v>
      </c>
      <c r="AB43" s="88"/>
      <c r="AC43" s="38"/>
      <c r="AD43" s="88">
        <f t="shared" si="54"/>
        <v>4.6065</v>
      </c>
      <c r="AE43" s="38">
        <f t="shared" si="55"/>
        <v>0.9213</v>
      </c>
      <c r="AF43" s="88"/>
      <c r="AG43" s="38"/>
      <c r="AH43" s="88"/>
      <c r="AI43" s="38"/>
      <c r="AJ43" s="88"/>
      <c r="AK43" s="38"/>
      <c r="AL43" s="88"/>
      <c r="AM43" s="38"/>
      <c r="AN43" s="88"/>
      <c r="AO43" s="38"/>
      <c r="AP43" s="88"/>
      <c r="AQ43" s="38"/>
      <c r="AR43" s="38"/>
      <c r="AS43" s="38"/>
      <c r="AT43" s="88"/>
      <c r="AU43" s="38"/>
      <c r="AV43" s="90">
        <f t="shared" si="56"/>
        <v>4.615</v>
      </c>
      <c r="AW43" s="88">
        <f t="shared" si="57"/>
        <v>0.923</v>
      </c>
      <c r="AX43" s="88">
        <f t="shared" si="46"/>
        <v>4.6225</v>
      </c>
      <c r="AY43" s="38">
        <f t="shared" si="60"/>
        <v>0.9245</v>
      </c>
      <c r="AZ43" s="88">
        <f t="shared" si="58"/>
        <v>4.6515</v>
      </c>
      <c r="BA43" s="38">
        <v>0.9303</v>
      </c>
      <c r="BB43" s="96"/>
      <c r="BC43" s="28"/>
    </row>
    <row r="44" s="27" customFormat="1" ht="11" customHeight="1" spans="2:55">
      <c r="B44" s="42" t="s">
        <v>79</v>
      </c>
      <c r="C44" s="43">
        <v>41</v>
      </c>
      <c r="D44" s="65" t="s">
        <v>80</v>
      </c>
      <c r="E44" s="11" t="s">
        <v>36</v>
      </c>
      <c r="F44" s="43">
        <v>54</v>
      </c>
      <c r="G44" s="43">
        <v>3</v>
      </c>
      <c r="H44" s="45"/>
      <c r="I44" s="72"/>
      <c r="J44" s="45">
        <f t="shared" si="50"/>
        <v>2.7804</v>
      </c>
      <c r="K44" s="72">
        <v>0.9268</v>
      </c>
      <c r="L44" s="72"/>
      <c r="M44" s="72"/>
      <c r="N44" s="72"/>
      <c r="O44" s="72"/>
      <c r="P44" s="45">
        <f>G44*Q44</f>
        <v>2.7849</v>
      </c>
      <c r="Q44" s="72">
        <v>0.9283</v>
      </c>
      <c r="R44" s="72"/>
      <c r="S44" s="72"/>
      <c r="T44" s="45">
        <f t="shared" si="52"/>
        <v>2.7735</v>
      </c>
      <c r="U44" s="72">
        <f t="shared" si="53"/>
        <v>0.9245</v>
      </c>
      <c r="V44" s="81">
        <f>W44*G44</f>
        <v>2.7735</v>
      </c>
      <c r="W44" s="72">
        <v>0.9245</v>
      </c>
      <c r="X44" s="82">
        <f>Y44*G44</f>
        <v>2.7867</v>
      </c>
      <c r="Y44" s="72">
        <v>0.9289</v>
      </c>
      <c r="Z44" s="72"/>
      <c r="AA44" s="72"/>
      <c r="AB44" s="72"/>
      <c r="AC44" s="72"/>
      <c r="AD44" s="81">
        <f t="shared" si="54"/>
        <v>2.7639</v>
      </c>
      <c r="AE44" s="72">
        <f t="shared" si="55"/>
        <v>0.9213</v>
      </c>
      <c r="AF44" s="72"/>
      <c r="AG44" s="72"/>
      <c r="AH44" s="81">
        <f>AI44*G44</f>
        <v>2.7636</v>
      </c>
      <c r="AI44" s="72">
        <v>0.9212</v>
      </c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81">
        <f>AU44*G44</f>
        <v>2.7738</v>
      </c>
      <c r="AU44" s="72">
        <v>0.9246</v>
      </c>
      <c r="AV44" s="82">
        <f t="shared" si="56"/>
        <v>2.769</v>
      </c>
      <c r="AW44" s="81">
        <f t="shared" si="57"/>
        <v>0.923</v>
      </c>
      <c r="AX44" s="81"/>
      <c r="AY44" s="72"/>
      <c r="AZ44" s="72"/>
      <c r="BA44" s="72"/>
      <c r="BB44" s="92">
        <f>BC44*G44</f>
        <v>2.7735</v>
      </c>
      <c r="BC44" s="28">
        <v>0.9245</v>
      </c>
    </row>
    <row r="45" s="27" customFormat="1" ht="11" customHeight="1" spans="2:55">
      <c r="B45" s="46"/>
      <c r="C45" s="17">
        <v>42</v>
      </c>
      <c r="D45" s="66" t="s">
        <v>81</v>
      </c>
      <c r="E45" s="10" t="s">
        <v>36</v>
      </c>
      <c r="F45" s="17">
        <v>50.4</v>
      </c>
      <c r="G45" s="17">
        <v>4.2</v>
      </c>
      <c r="H45" s="48"/>
      <c r="I45" s="73"/>
      <c r="J45" s="48">
        <f t="shared" si="50"/>
        <v>3.89256</v>
      </c>
      <c r="K45" s="73">
        <v>0.9268</v>
      </c>
      <c r="L45" s="73"/>
      <c r="M45" s="73"/>
      <c r="N45" s="73"/>
      <c r="O45" s="73"/>
      <c r="P45" s="48">
        <f t="shared" ref="P45:P50" si="61">G45*Q45</f>
        <v>3.89886</v>
      </c>
      <c r="Q45" s="73">
        <v>0.9283</v>
      </c>
      <c r="R45" s="73"/>
      <c r="S45" s="73"/>
      <c r="T45" s="48">
        <f t="shared" si="52"/>
        <v>3.8829</v>
      </c>
      <c r="U45" s="73">
        <f t="shared" si="53"/>
        <v>0.9245</v>
      </c>
      <c r="V45" s="83">
        <f t="shared" ref="V45:V50" si="62">W45*G45</f>
        <v>3.8829</v>
      </c>
      <c r="W45" s="73">
        <v>0.9245</v>
      </c>
      <c r="X45" s="84">
        <f t="shared" ref="X45:X50" si="63">Y45*G45</f>
        <v>3.90138</v>
      </c>
      <c r="Y45" s="73">
        <v>0.9289</v>
      </c>
      <c r="Z45" s="73"/>
      <c r="AA45" s="73"/>
      <c r="AB45" s="73"/>
      <c r="AC45" s="73"/>
      <c r="AD45" s="83">
        <f t="shared" si="54"/>
        <v>3.86946</v>
      </c>
      <c r="AE45" s="73">
        <f t="shared" si="55"/>
        <v>0.9213</v>
      </c>
      <c r="AF45" s="73"/>
      <c r="AG45" s="73"/>
      <c r="AH45" s="83">
        <f t="shared" ref="AH45:AH50" si="64">AI45*G45</f>
        <v>3.86904</v>
      </c>
      <c r="AI45" s="73">
        <v>0.9212</v>
      </c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83">
        <f t="shared" ref="AT45:AT50" si="65">AU45*G45</f>
        <v>3.88332</v>
      </c>
      <c r="AU45" s="73">
        <v>0.9246</v>
      </c>
      <c r="AV45" s="84">
        <f t="shared" si="56"/>
        <v>3.8766</v>
      </c>
      <c r="AW45" s="83">
        <f t="shared" si="57"/>
        <v>0.923</v>
      </c>
      <c r="AX45" s="83"/>
      <c r="AY45" s="73"/>
      <c r="AZ45" s="73"/>
      <c r="BA45" s="73"/>
      <c r="BB45" s="93">
        <f t="shared" ref="BB45:BB50" si="66">BC45*G45</f>
        <v>3.8829</v>
      </c>
      <c r="BC45" s="28">
        <v>0.9245</v>
      </c>
    </row>
    <row r="46" s="27" customFormat="1" ht="11" customHeight="1" spans="2:55">
      <c r="B46" s="46"/>
      <c r="C46" s="17">
        <v>43</v>
      </c>
      <c r="D46" s="66" t="s">
        <v>82</v>
      </c>
      <c r="E46" s="10" t="s">
        <v>36</v>
      </c>
      <c r="F46" s="17">
        <v>54</v>
      </c>
      <c r="G46" s="17">
        <v>4.5</v>
      </c>
      <c r="H46" s="48"/>
      <c r="I46" s="73"/>
      <c r="J46" s="48">
        <f t="shared" si="50"/>
        <v>4.1706</v>
      </c>
      <c r="K46" s="73">
        <v>0.9268</v>
      </c>
      <c r="L46" s="73"/>
      <c r="M46" s="73"/>
      <c r="N46" s="73"/>
      <c r="O46" s="73"/>
      <c r="P46" s="48">
        <f t="shared" si="61"/>
        <v>4.17735</v>
      </c>
      <c r="Q46" s="73">
        <v>0.9283</v>
      </c>
      <c r="R46" s="73"/>
      <c r="S46" s="73"/>
      <c r="T46" s="48">
        <f t="shared" si="52"/>
        <v>4.16025</v>
      </c>
      <c r="U46" s="73">
        <f t="shared" si="53"/>
        <v>0.9245</v>
      </c>
      <c r="V46" s="83">
        <f t="shared" si="62"/>
        <v>4.16025</v>
      </c>
      <c r="W46" s="73">
        <v>0.9245</v>
      </c>
      <c r="X46" s="84">
        <f t="shared" si="63"/>
        <v>4.18005</v>
      </c>
      <c r="Y46" s="73">
        <v>0.9289</v>
      </c>
      <c r="Z46" s="73"/>
      <c r="AA46" s="73"/>
      <c r="AB46" s="73"/>
      <c r="AC46" s="73"/>
      <c r="AD46" s="83">
        <f t="shared" si="54"/>
        <v>4.14585</v>
      </c>
      <c r="AE46" s="73">
        <f t="shared" si="55"/>
        <v>0.9213</v>
      </c>
      <c r="AF46" s="73"/>
      <c r="AG46" s="73"/>
      <c r="AH46" s="83">
        <f t="shared" si="64"/>
        <v>4.1454</v>
      </c>
      <c r="AI46" s="73">
        <v>0.9212</v>
      </c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83">
        <f t="shared" si="65"/>
        <v>4.1607</v>
      </c>
      <c r="AU46" s="73">
        <v>0.9246</v>
      </c>
      <c r="AV46" s="84">
        <f t="shared" si="56"/>
        <v>4.1535</v>
      </c>
      <c r="AW46" s="83">
        <f t="shared" si="57"/>
        <v>0.923</v>
      </c>
      <c r="AX46" s="83"/>
      <c r="AY46" s="73"/>
      <c r="AZ46" s="73"/>
      <c r="BA46" s="73"/>
      <c r="BB46" s="93">
        <f t="shared" si="66"/>
        <v>4.16025</v>
      </c>
      <c r="BC46" s="28">
        <v>0.9245</v>
      </c>
    </row>
    <row r="47" s="27" customFormat="1" ht="11" customHeight="1" spans="2:55">
      <c r="B47" s="46"/>
      <c r="C47" s="17">
        <v>44</v>
      </c>
      <c r="D47" s="66" t="s">
        <v>83</v>
      </c>
      <c r="E47" s="10" t="s">
        <v>36</v>
      </c>
      <c r="F47" s="17">
        <v>50.4</v>
      </c>
      <c r="G47" s="17">
        <v>4.2</v>
      </c>
      <c r="H47" s="48"/>
      <c r="I47" s="73"/>
      <c r="J47" s="48">
        <f t="shared" si="50"/>
        <v>3.89256</v>
      </c>
      <c r="K47" s="73">
        <v>0.9268</v>
      </c>
      <c r="L47" s="73"/>
      <c r="M47" s="73"/>
      <c r="N47" s="73"/>
      <c r="O47" s="73"/>
      <c r="P47" s="48">
        <f t="shared" si="61"/>
        <v>3.89886</v>
      </c>
      <c r="Q47" s="73">
        <v>0.9283</v>
      </c>
      <c r="R47" s="73"/>
      <c r="S47" s="73"/>
      <c r="T47" s="48">
        <f t="shared" si="52"/>
        <v>3.8829</v>
      </c>
      <c r="U47" s="73">
        <f t="shared" si="53"/>
        <v>0.9245</v>
      </c>
      <c r="V47" s="83">
        <f t="shared" si="62"/>
        <v>3.8829</v>
      </c>
      <c r="W47" s="73">
        <v>0.9245</v>
      </c>
      <c r="X47" s="84">
        <f t="shared" si="63"/>
        <v>3.90138</v>
      </c>
      <c r="Y47" s="73">
        <v>0.9289</v>
      </c>
      <c r="Z47" s="73"/>
      <c r="AA47" s="73"/>
      <c r="AB47" s="73"/>
      <c r="AC47" s="73"/>
      <c r="AD47" s="83">
        <f t="shared" si="54"/>
        <v>3.86946</v>
      </c>
      <c r="AE47" s="73">
        <f t="shared" si="55"/>
        <v>0.9213</v>
      </c>
      <c r="AF47" s="73"/>
      <c r="AG47" s="73"/>
      <c r="AH47" s="83">
        <f t="shared" si="64"/>
        <v>3.86904</v>
      </c>
      <c r="AI47" s="73">
        <v>0.9212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83">
        <f t="shared" si="65"/>
        <v>3.88332</v>
      </c>
      <c r="AU47" s="73">
        <v>0.9246</v>
      </c>
      <c r="AV47" s="84">
        <f t="shared" si="56"/>
        <v>3.8766</v>
      </c>
      <c r="AW47" s="83">
        <f t="shared" si="57"/>
        <v>0.923</v>
      </c>
      <c r="AX47" s="83"/>
      <c r="AY47" s="73"/>
      <c r="AZ47" s="73"/>
      <c r="BA47" s="73"/>
      <c r="BB47" s="93">
        <f t="shared" si="66"/>
        <v>3.8829</v>
      </c>
      <c r="BC47" s="28">
        <v>0.9245</v>
      </c>
    </row>
    <row r="48" s="27" customFormat="1" ht="11" customHeight="1" spans="2:55">
      <c r="B48" s="46"/>
      <c r="C48" s="17">
        <v>45</v>
      </c>
      <c r="D48" s="66" t="s">
        <v>84</v>
      </c>
      <c r="E48" s="10" t="s">
        <v>36</v>
      </c>
      <c r="F48" s="17">
        <v>60</v>
      </c>
      <c r="G48" s="17">
        <v>5</v>
      </c>
      <c r="H48" s="48"/>
      <c r="I48" s="73"/>
      <c r="J48" s="48">
        <f t="shared" si="50"/>
        <v>4.634</v>
      </c>
      <c r="K48" s="73">
        <v>0.9268</v>
      </c>
      <c r="L48" s="73"/>
      <c r="M48" s="73"/>
      <c r="N48" s="73"/>
      <c r="O48" s="73"/>
      <c r="P48" s="48">
        <f t="shared" si="61"/>
        <v>4.6415</v>
      </c>
      <c r="Q48" s="73">
        <v>0.9283</v>
      </c>
      <c r="R48" s="73"/>
      <c r="S48" s="73"/>
      <c r="T48" s="48">
        <f t="shared" si="52"/>
        <v>4.6225</v>
      </c>
      <c r="U48" s="73">
        <f t="shared" si="53"/>
        <v>0.9245</v>
      </c>
      <c r="V48" s="83">
        <f t="shared" si="62"/>
        <v>4.6225</v>
      </c>
      <c r="W48" s="73">
        <v>0.9245</v>
      </c>
      <c r="X48" s="84">
        <f t="shared" si="63"/>
        <v>4.6445</v>
      </c>
      <c r="Y48" s="73">
        <v>0.9289</v>
      </c>
      <c r="Z48" s="73"/>
      <c r="AA48" s="73"/>
      <c r="AB48" s="73"/>
      <c r="AC48" s="73"/>
      <c r="AD48" s="83">
        <f t="shared" si="54"/>
        <v>4.6065</v>
      </c>
      <c r="AE48" s="73">
        <f t="shared" si="55"/>
        <v>0.9213</v>
      </c>
      <c r="AF48" s="73"/>
      <c r="AG48" s="73"/>
      <c r="AH48" s="83">
        <f t="shared" si="64"/>
        <v>4.606</v>
      </c>
      <c r="AI48" s="73">
        <v>0.9212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83">
        <f t="shared" si="65"/>
        <v>4.623</v>
      </c>
      <c r="AU48" s="73">
        <v>0.9246</v>
      </c>
      <c r="AV48" s="84">
        <f t="shared" si="56"/>
        <v>4.615</v>
      </c>
      <c r="AW48" s="83">
        <f t="shared" si="57"/>
        <v>0.923</v>
      </c>
      <c r="AX48" s="83"/>
      <c r="AY48" s="73"/>
      <c r="AZ48" s="73"/>
      <c r="BA48" s="73"/>
      <c r="BB48" s="93">
        <f t="shared" si="66"/>
        <v>4.6225</v>
      </c>
      <c r="BC48" s="28">
        <v>0.9245</v>
      </c>
    </row>
    <row r="49" s="27" customFormat="1" ht="11" customHeight="1" spans="2:55">
      <c r="B49" s="46"/>
      <c r="C49" s="17">
        <v>46</v>
      </c>
      <c r="D49" s="66" t="s">
        <v>85</v>
      </c>
      <c r="E49" s="10" t="s">
        <v>36</v>
      </c>
      <c r="F49" s="17">
        <v>45</v>
      </c>
      <c r="G49" s="17">
        <v>4.5</v>
      </c>
      <c r="H49" s="48"/>
      <c r="I49" s="73"/>
      <c r="J49" s="48">
        <f t="shared" si="50"/>
        <v>4.1706</v>
      </c>
      <c r="K49" s="73">
        <v>0.9268</v>
      </c>
      <c r="L49" s="73"/>
      <c r="M49" s="73"/>
      <c r="N49" s="73"/>
      <c r="O49" s="73"/>
      <c r="P49" s="48">
        <f t="shared" si="61"/>
        <v>4.17735</v>
      </c>
      <c r="Q49" s="73">
        <v>0.9283</v>
      </c>
      <c r="R49" s="73"/>
      <c r="S49" s="73"/>
      <c r="T49" s="48">
        <f t="shared" si="52"/>
        <v>4.16025</v>
      </c>
      <c r="U49" s="73">
        <f t="shared" si="53"/>
        <v>0.9245</v>
      </c>
      <c r="V49" s="83">
        <f t="shared" si="62"/>
        <v>4.16025</v>
      </c>
      <c r="W49" s="73">
        <v>0.9245</v>
      </c>
      <c r="X49" s="84">
        <f t="shared" si="63"/>
        <v>4.18005</v>
      </c>
      <c r="Y49" s="73">
        <v>0.9289</v>
      </c>
      <c r="Z49" s="73"/>
      <c r="AA49" s="73"/>
      <c r="AB49" s="73"/>
      <c r="AC49" s="73"/>
      <c r="AD49" s="83">
        <f t="shared" si="54"/>
        <v>4.14585</v>
      </c>
      <c r="AE49" s="73">
        <f t="shared" si="55"/>
        <v>0.9213</v>
      </c>
      <c r="AF49" s="73"/>
      <c r="AG49" s="73"/>
      <c r="AH49" s="83">
        <f t="shared" si="64"/>
        <v>4.1454</v>
      </c>
      <c r="AI49" s="73">
        <v>0.9212</v>
      </c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83">
        <f t="shared" si="65"/>
        <v>4.1607</v>
      </c>
      <c r="AU49" s="73">
        <v>0.9246</v>
      </c>
      <c r="AV49" s="84">
        <f t="shared" si="56"/>
        <v>4.1535</v>
      </c>
      <c r="AW49" s="83">
        <f t="shared" si="57"/>
        <v>0.923</v>
      </c>
      <c r="AX49" s="83"/>
      <c r="AY49" s="73"/>
      <c r="AZ49" s="73"/>
      <c r="BA49" s="73"/>
      <c r="BB49" s="93">
        <f t="shared" si="66"/>
        <v>4.16025</v>
      </c>
      <c r="BC49" s="28">
        <v>0.9245</v>
      </c>
    </row>
    <row r="50" s="27" customFormat="1" ht="11" customHeight="1" spans="2:55">
      <c r="B50" s="50"/>
      <c r="C50" s="51">
        <v>47</v>
      </c>
      <c r="D50" s="67" t="s">
        <v>86</v>
      </c>
      <c r="E50" s="53" t="s">
        <v>36</v>
      </c>
      <c r="F50" s="51">
        <v>45</v>
      </c>
      <c r="G50" s="51">
        <v>4.5</v>
      </c>
      <c r="H50" s="54"/>
      <c r="I50" s="74"/>
      <c r="J50" s="54">
        <f t="shared" si="50"/>
        <v>4.1706</v>
      </c>
      <c r="K50" s="74">
        <v>0.9268</v>
      </c>
      <c r="L50" s="74"/>
      <c r="M50" s="74"/>
      <c r="N50" s="74"/>
      <c r="O50" s="74"/>
      <c r="P50" s="54">
        <f t="shared" si="61"/>
        <v>4.17735</v>
      </c>
      <c r="Q50" s="74">
        <v>0.9283</v>
      </c>
      <c r="R50" s="74"/>
      <c r="S50" s="74"/>
      <c r="T50" s="54">
        <f t="shared" si="52"/>
        <v>4.16025</v>
      </c>
      <c r="U50" s="74">
        <f t="shared" si="53"/>
        <v>0.9245</v>
      </c>
      <c r="V50" s="85">
        <f t="shared" si="62"/>
        <v>4.16025</v>
      </c>
      <c r="W50" s="74">
        <v>0.9245</v>
      </c>
      <c r="X50" s="86">
        <f t="shared" si="63"/>
        <v>4.18005</v>
      </c>
      <c r="Y50" s="74">
        <v>0.9289</v>
      </c>
      <c r="Z50" s="74"/>
      <c r="AA50" s="74"/>
      <c r="AB50" s="74"/>
      <c r="AC50" s="74"/>
      <c r="AD50" s="85">
        <f t="shared" si="54"/>
        <v>4.14585</v>
      </c>
      <c r="AE50" s="74">
        <f t="shared" si="55"/>
        <v>0.9213</v>
      </c>
      <c r="AF50" s="74"/>
      <c r="AG50" s="74"/>
      <c r="AH50" s="85">
        <f t="shared" si="64"/>
        <v>4.1454</v>
      </c>
      <c r="AI50" s="74">
        <v>0.9212</v>
      </c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85">
        <f t="shared" si="65"/>
        <v>4.1607</v>
      </c>
      <c r="AU50" s="74">
        <v>0.9246</v>
      </c>
      <c r="AV50" s="86">
        <f t="shared" si="56"/>
        <v>4.1535</v>
      </c>
      <c r="AW50" s="85">
        <f t="shared" si="57"/>
        <v>0.923</v>
      </c>
      <c r="AX50" s="85"/>
      <c r="AY50" s="74"/>
      <c r="AZ50" s="74"/>
      <c r="BA50" s="74"/>
      <c r="BB50" s="94">
        <f t="shared" si="66"/>
        <v>4.16025</v>
      </c>
      <c r="BC50" s="28">
        <v>0.9245</v>
      </c>
    </row>
    <row r="51" ht="12.7" customHeight="1" spans="2:54">
      <c r="B51" s="32">
        <v>1</v>
      </c>
      <c r="C51" s="33"/>
      <c r="D51" s="68" t="s">
        <v>87</v>
      </c>
      <c r="E51" s="33" t="s">
        <v>36</v>
      </c>
      <c r="F51" s="6"/>
      <c r="G51" s="69"/>
      <c r="H51" s="58">
        <v>1.31</v>
      </c>
      <c r="I51" s="33"/>
      <c r="J51" s="33">
        <v>1.3</v>
      </c>
      <c r="K51" s="33"/>
      <c r="L51" s="33">
        <v>1.31</v>
      </c>
      <c r="M51" s="33"/>
      <c r="N51" s="33">
        <v>1.31</v>
      </c>
      <c r="O51" s="33"/>
      <c r="P51" s="33">
        <v>1.31</v>
      </c>
      <c r="Q51" s="33"/>
      <c r="R51" s="33">
        <v>1.3</v>
      </c>
      <c r="S51" s="33"/>
      <c r="T51" s="33">
        <v>1.3</v>
      </c>
      <c r="U51" s="33"/>
      <c r="V51" s="33">
        <v>1.3</v>
      </c>
      <c r="W51" s="33"/>
      <c r="X51" s="33">
        <v>1.3</v>
      </c>
      <c r="Y51" s="33"/>
      <c r="Z51" s="33">
        <v>1.3</v>
      </c>
      <c r="AA51" s="33"/>
      <c r="AB51" s="33">
        <v>1.3</v>
      </c>
      <c r="AC51" s="33"/>
      <c r="AD51" s="33">
        <v>1.3</v>
      </c>
      <c r="AE51" s="33"/>
      <c r="AF51" s="33">
        <v>1.3</v>
      </c>
      <c r="AG51" s="33"/>
      <c r="AH51" s="33">
        <v>1.3</v>
      </c>
      <c r="AI51" s="33"/>
      <c r="AJ51" s="33">
        <v>1.3</v>
      </c>
      <c r="AK51" s="33"/>
      <c r="AL51" s="33">
        <v>1.3</v>
      </c>
      <c r="AM51" s="33"/>
      <c r="AN51" s="33">
        <v>1.3</v>
      </c>
      <c r="AO51" s="33"/>
      <c r="AP51" s="33">
        <v>1.3</v>
      </c>
      <c r="AQ51" s="33"/>
      <c r="AR51" s="33">
        <v>1.3</v>
      </c>
      <c r="AS51" s="33"/>
      <c r="AT51" s="33">
        <v>1.3</v>
      </c>
      <c r="AU51" s="33"/>
      <c r="AV51" s="33">
        <v>1.31</v>
      </c>
      <c r="AW51" s="33"/>
      <c r="AX51" s="33"/>
      <c r="AY51" s="33"/>
      <c r="AZ51" s="33"/>
      <c r="BA51" s="33"/>
      <c r="BB51" s="97"/>
    </row>
    <row r="52" ht="12.7" customHeight="1" spans="2:54">
      <c r="B52" s="37">
        <v>2</v>
      </c>
      <c r="C52" s="38"/>
      <c r="D52" s="70" t="s">
        <v>88</v>
      </c>
      <c r="E52" s="38" t="s">
        <v>36</v>
      </c>
      <c r="F52" s="23"/>
      <c r="G52" s="71"/>
      <c r="H52" s="41">
        <v>1.6</v>
      </c>
      <c r="I52" s="38"/>
      <c r="J52" s="38">
        <v>1.61</v>
      </c>
      <c r="K52" s="38"/>
      <c r="L52" s="38">
        <v>1.61</v>
      </c>
      <c r="M52" s="38"/>
      <c r="N52" s="38">
        <v>1.6</v>
      </c>
      <c r="O52" s="38"/>
      <c r="P52" s="38">
        <v>1.61</v>
      </c>
      <c r="Q52" s="38"/>
      <c r="R52" s="38">
        <v>1.6</v>
      </c>
      <c r="S52" s="38"/>
      <c r="T52" s="38">
        <v>1.6</v>
      </c>
      <c r="U52" s="38"/>
      <c r="V52" s="38">
        <v>1.6</v>
      </c>
      <c r="W52" s="38"/>
      <c r="X52" s="38">
        <v>1.61</v>
      </c>
      <c r="Y52" s="38"/>
      <c r="Z52" s="38">
        <v>1.6</v>
      </c>
      <c r="AA52" s="38"/>
      <c r="AB52" s="38">
        <v>1.6</v>
      </c>
      <c r="AC52" s="38"/>
      <c r="AD52" s="38">
        <v>1.61</v>
      </c>
      <c r="AE52" s="38"/>
      <c r="AF52" s="38">
        <v>1.6</v>
      </c>
      <c r="AG52" s="38"/>
      <c r="AH52" s="38">
        <v>1.61</v>
      </c>
      <c r="AI52" s="38"/>
      <c r="AJ52" s="38">
        <v>1.61</v>
      </c>
      <c r="AK52" s="38"/>
      <c r="AL52" s="38">
        <v>1.6</v>
      </c>
      <c r="AM52" s="38"/>
      <c r="AN52" s="38">
        <v>1.61</v>
      </c>
      <c r="AO52" s="38"/>
      <c r="AP52" s="38">
        <v>1.61</v>
      </c>
      <c r="AQ52" s="38"/>
      <c r="AR52" s="38">
        <v>1.61</v>
      </c>
      <c r="AS52" s="38"/>
      <c r="AT52" s="38">
        <v>1.6</v>
      </c>
      <c r="AU52" s="38"/>
      <c r="AV52" s="38">
        <v>1.61</v>
      </c>
      <c r="AW52" s="38"/>
      <c r="AX52" s="38">
        <v>1.61</v>
      </c>
      <c r="AY52" s="38"/>
      <c r="AZ52" s="38">
        <v>1.6</v>
      </c>
      <c r="BA52" s="38"/>
      <c r="BB52" s="91">
        <v>1.6</v>
      </c>
    </row>
  </sheetData>
  <mergeCells count="13">
    <mergeCell ref="B1:BB1"/>
    <mergeCell ref="F2:G2"/>
    <mergeCell ref="B51:C51"/>
    <mergeCell ref="B52:C52"/>
    <mergeCell ref="B2:B3"/>
    <mergeCell ref="B4:B14"/>
    <mergeCell ref="B15:B25"/>
    <mergeCell ref="B26:B34"/>
    <mergeCell ref="B35:B43"/>
    <mergeCell ref="B44:B50"/>
    <mergeCell ref="C2:C3"/>
    <mergeCell ref="D2:D3"/>
    <mergeCell ref="E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E27"/>
  <sheetViews>
    <sheetView workbookViewId="0">
      <selection activeCell="S13" sqref="S13"/>
    </sheetView>
  </sheetViews>
  <sheetFormatPr defaultColWidth="9" defaultRowHeight="12"/>
  <cols>
    <col min="1" max="1" width="1.375" style="1" customWidth="1"/>
    <col min="2" max="2" width="4" style="1" customWidth="1"/>
    <col min="3" max="3" width="25.875" style="2" customWidth="1"/>
    <col min="4" max="4" width="9.5" style="1" customWidth="1"/>
    <col min="5" max="28" width="7" style="1" customWidth="1"/>
    <col min="29" max="16384" width="9" style="1"/>
  </cols>
  <sheetData>
    <row r="1" s="1" customFormat="1" ht="25" customHeight="1" spans="2:31">
      <c r="B1" s="3" t="s">
        <v>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="1" customFormat="1" ht="19" customHeight="1" spans="2:28">
      <c r="B2" s="4" t="s">
        <v>2</v>
      </c>
      <c r="C2" s="5" t="s">
        <v>90</v>
      </c>
      <c r="D2" s="5" t="s">
        <v>1</v>
      </c>
      <c r="E2" s="6" t="s">
        <v>6</v>
      </c>
      <c r="F2" s="6" t="s">
        <v>7</v>
      </c>
      <c r="G2" s="6" t="s">
        <v>8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6" t="s">
        <v>23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24" t="s">
        <v>30</v>
      </c>
    </row>
    <row r="3" s="1" customFormat="1" ht="19" customHeight="1" spans="2:28">
      <c r="B3" s="8"/>
      <c r="C3" s="9"/>
      <c r="D3" s="9"/>
      <c r="E3" s="10" t="s">
        <v>33</v>
      </c>
      <c r="F3" s="10" t="s">
        <v>33</v>
      </c>
      <c r="G3" s="10" t="s">
        <v>33</v>
      </c>
      <c r="H3" s="10" t="s">
        <v>33</v>
      </c>
      <c r="I3" s="10" t="s">
        <v>33</v>
      </c>
      <c r="J3" s="10" t="s">
        <v>33</v>
      </c>
      <c r="K3" s="10" t="s">
        <v>33</v>
      </c>
      <c r="L3" s="10" t="s">
        <v>33</v>
      </c>
      <c r="M3" s="10" t="s">
        <v>33</v>
      </c>
      <c r="N3" s="10" t="s">
        <v>33</v>
      </c>
      <c r="O3" s="10" t="s">
        <v>33</v>
      </c>
      <c r="P3" s="10" t="s">
        <v>33</v>
      </c>
      <c r="Q3" s="10" t="s">
        <v>33</v>
      </c>
      <c r="R3" s="10" t="s">
        <v>33</v>
      </c>
      <c r="S3" s="10" t="s">
        <v>33</v>
      </c>
      <c r="T3" s="10" t="s">
        <v>33</v>
      </c>
      <c r="U3" s="10" t="s">
        <v>33</v>
      </c>
      <c r="V3" s="10" t="s">
        <v>33</v>
      </c>
      <c r="W3" s="10" t="s">
        <v>33</v>
      </c>
      <c r="X3" s="10" t="s">
        <v>33</v>
      </c>
      <c r="Y3" s="10" t="s">
        <v>33</v>
      </c>
      <c r="Z3" s="10" t="s">
        <v>33</v>
      </c>
      <c r="AA3" s="10" t="s">
        <v>33</v>
      </c>
      <c r="AB3" s="25" t="s">
        <v>33</v>
      </c>
    </row>
    <row r="4" s="1" customFormat="1" ht="20" customHeight="1" spans="2:28">
      <c r="B4" s="12">
        <v>1</v>
      </c>
      <c r="C4" s="13" t="s">
        <v>91</v>
      </c>
      <c r="D4" s="10" t="s">
        <v>92</v>
      </c>
      <c r="E4" s="10">
        <v>120.35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5"/>
    </row>
    <row r="5" s="1" customFormat="1" ht="20" customHeight="1" spans="2:28">
      <c r="B5" s="12">
        <v>2</v>
      </c>
      <c r="C5" s="14" t="s">
        <v>93</v>
      </c>
      <c r="D5" s="10" t="s">
        <v>94</v>
      </c>
      <c r="E5" s="10"/>
      <c r="F5" s="10">
        <v>120.69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5"/>
    </row>
    <row r="6" s="1" customFormat="1" ht="20" customHeight="1" spans="2:28">
      <c r="B6" s="12">
        <v>3</v>
      </c>
      <c r="C6" s="13" t="s">
        <v>95</v>
      </c>
      <c r="D6" s="10" t="s">
        <v>92</v>
      </c>
      <c r="E6" s="10"/>
      <c r="F6" s="10"/>
      <c r="G6" s="10">
        <v>120.29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5"/>
    </row>
    <row r="7" s="1" customFormat="1" ht="20" customHeight="1" spans="2:28">
      <c r="B7" s="12">
        <v>4</v>
      </c>
      <c r="C7" s="14" t="s">
        <v>96</v>
      </c>
      <c r="D7" s="10" t="s">
        <v>97</v>
      </c>
      <c r="E7" s="10"/>
      <c r="F7" s="10"/>
      <c r="G7" s="10"/>
      <c r="H7" s="10">
        <v>120.1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25"/>
    </row>
    <row r="8" s="1" customFormat="1" ht="20" customHeight="1" spans="2:28">
      <c r="B8" s="12">
        <v>5</v>
      </c>
      <c r="C8" s="14" t="s">
        <v>98</v>
      </c>
      <c r="D8" s="10" t="s">
        <v>92</v>
      </c>
      <c r="E8" s="10"/>
      <c r="F8" s="10"/>
      <c r="G8" s="10"/>
      <c r="H8" s="10"/>
      <c r="I8" s="10">
        <v>120.29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25"/>
    </row>
    <row r="9" s="1" customFormat="1" ht="20" customHeight="1" spans="2:28">
      <c r="B9" s="12">
        <v>6</v>
      </c>
      <c r="C9" s="15" t="s">
        <v>99</v>
      </c>
      <c r="D9" s="10" t="s">
        <v>100</v>
      </c>
      <c r="E9" s="10"/>
      <c r="F9" s="10"/>
      <c r="G9" s="10"/>
      <c r="H9" s="10"/>
      <c r="I9" s="10"/>
      <c r="J9" s="10">
        <v>120.21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25"/>
    </row>
    <row r="10" s="1" customFormat="1" ht="20" customHeight="1" spans="2:28">
      <c r="B10" s="12">
        <v>7</v>
      </c>
      <c r="C10" s="17" t="s">
        <v>101</v>
      </c>
      <c r="D10" s="10" t="s">
        <v>92</v>
      </c>
      <c r="E10" s="10"/>
      <c r="F10" s="10"/>
      <c r="G10" s="10"/>
      <c r="H10" s="10"/>
      <c r="I10" s="10"/>
      <c r="J10" s="10"/>
      <c r="K10" s="10">
        <v>120.29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5"/>
    </row>
    <row r="11" s="1" customFormat="1" ht="20" customHeight="1" spans="2:28">
      <c r="B11" s="12">
        <v>8</v>
      </c>
      <c r="C11" s="17" t="s">
        <v>102</v>
      </c>
      <c r="D11" s="10" t="s">
        <v>103</v>
      </c>
      <c r="E11" s="10"/>
      <c r="F11" s="10"/>
      <c r="G11" s="10"/>
      <c r="H11" s="10"/>
      <c r="I11" s="10"/>
      <c r="J11" s="10"/>
      <c r="K11" s="10"/>
      <c r="L11" s="10">
        <v>120.2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25"/>
    </row>
    <row r="12" s="1" customFormat="1" ht="20" customHeight="1" spans="2:28">
      <c r="B12" s="12">
        <v>9</v>
      </c>
      <c r="C12" s="14" t="s">
        <v>104</v>
      </c>
      <c r="D12" s="16" t="s">
        <v>105</v>
      </c>
      <c r="E12" s="10"/>
      <c r="F12" s="10"/>
      <c r="G12" s="10"/>
      <c r="H12" s="10"/>
      <c r="I12" s="10"/>
      <c r="J12" s="10"/>
      <c r="K12" s="10"/>
      <c r="L12" s="10"/>
      <c r="M12" s="10">
        <v>120.8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5"/>
    </row>
    <row r="13" s="1" customFormat="1" ht="20" customHeight="1" spans="2:28">
      <c r="B13" s="12">
        <v>10</v>
      </c>
      <c r="C13" s="15" t="s">
        <v>106</v>
      </c>
      <c r="D13" s="10" t="s">
        <v>107</v>
      </c>
      <c r="E13" s="10"/>
      <c r="F13" s="10"/>
      <c r="G13" s="10"/>
      <c r="H13" s="10"/>
      <c r="I13" s="10"/>
      <c r="J13" s="10"/>
      <c r="K13" s="10"/>
      <c r="L13" s="10"/>
      <c r="M13" s="10"/>
      <c r="N13" s="10">
        <v>120.22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5"/>
    </row>
    <row r="14" s="1" customFormat="1" ht="20" customHeight="1" spans="2:28">
      <c r="B14" s="18">
        <v>11</v>
      </c>
      <c r="C14" s="17" t="s">
        <v>108</v>
      </c>
      <c r="D14" s="10" t="s">
        <v>109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120.1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25"/>
    </row>
    <row r="15" s="1" customFormat="1" ht="20" customHeight="1" spans="2:28">
      <c r="B15" s="18">
        <v>12</v>
      </c>
      <c r="C15" s="19" t="s">
        <v>110</v>
      </c>
      <c r="D15" s="10" t="s">
        <v>111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120.32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25"/>
    </row>
    <row r="16" s="1" customFormat="1" ht="20" customHeight="1" spans="2:28">
      <c r="B16" s="18">
        <v>13</v>
      </c>
      <c r="C16" s="15" t="s">
        <v>112</v>
      </c>
      <c r="D16" s="10" t="s">
        <v>113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5">
        <v>120.66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25"/>
    </row>
    <row r="17" s="1" customFormat="1" ht="20" customHeight="1" spans="2:28">
      <c r="B17" s="18">
        <v>14</v>
      </c>
      <c r="C17" s="19" t="s">
        <v>114</v>
      </c>
      <c r="D17" s="10" t="s">
        <v>94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120.4</v>
      </c>
      <c r="S17" s="10"/>
      <c r="T17" s="10"/>
      <c r="U17" s="10"/>
      <c r="V17" s="10"/>
      <c r="W17" s="10"/>
      <c r="X17" s="10"/>
      <c r="Y17" s="10"/>
      <c r="Z17" s="10"/>
      <c r="AA17" s="10"/>
      <c r="AB17" s="25"/>
    </row>
    <row r="18" s="1" customFormat="1" ht="20" customHeight="1" spans="2:28">
      <c r="B18" s="18">
        <v>15</v>
      </c>
      <c r="C18" s="14" t="s">
        <v>115</v>
      </c>
      <c r="D18" s="10" t="s">
        <v>94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120.71</v>
      </c>
      <c r="T18" s="10"/>
      <c r="U18" s="10"/>
      <c r="V18" s="10"/>
      <c r="W18" s="10"/>
      <c r="X18" s="10"/>
      <c r="Y18" s="10"/>
      <c r="Z18" s="10"/>
      <c r="AA18" s="10"/>
      <c r="AB18" s="25"/>
    </row>
    <row r="19" s="1" customFormat="1" ht="20" customHeight="1" spans="2:28">
      <c r="B19" s="18">
        <v>16</v>
      </c>
      <c r="C19" s="14" t="s">
        <v>116</v>
      </c>
      <c r="D19" s="16" t="s">
        <v>105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120.8</v>
      </c>
      <c r="U19" s="10"/>
      <c r="V19" s="10"/>
      <c r="W19" s="10"/>
      <c r="X19" s="10"/>
      <c r="Y19" s="10"/>
      <c r="Z19" s="10"/>
      <c r="AA19" s="10"/>
      <c r="AB19" s="25"/>
    </row>
    <row r="20" s="1" customFormat="1" ht="20" customHeight="1" spans="2:28">
      <c r="B20" s="18">
        <v>17</v>
      </c>
      <c r="C20" s="19" t="s">
        <v>117</v>
      </c>
      <c r="D20" s="10" t="s">
        <v>113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120.68</v>
      </c>
      <c r="V20" s="10"/>
      <c r="W20" s="10"/>
      <c r="X20" s="10"/>
      <c r="Y20" s="10"/>
      <c r="Z20" s="10"/>
      <c r="AA20" s="10"/>
      <c r="AB20" s="25"/>
    </row>
    <row r="21" s="1" customFormat="1" ht="20" customHeight="1" spans="2:28">
      <c r="B21" s="18">
        <v>18</v>
      </c>
      <c r="C21" s="13" t="s">
        <v>118</v>
      </c>
      <c r="D21" s="10" t="s">
        <v>92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>
        <v>120.35</v>
      </c>
      <c r="W21" s="10"/>
      <c r="X21" s="10"/>
      <c r="Y21" s="10"/>
      <c r="Z21" s="10"/>
      <c r="AA21" s="10"/>
      <c r="AB21" s="25"/>
    </row>
    <row r="22" s="1" customFormat="1" ht="20" customHeight="1" spans="2:28">
      <c r="B22" s="18">
        <v>19</v>
      </c>
      <c r="C22" s="15" t="s">
        <v>114</v>
      </c>
      <c r="D22" s="10" t="s">
        <v>94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v>120.71</v>
      </c>
      <c r="X22" s="10"/>
      <c r="Y22" s="10"/>
      <c r="Z22" s="10"/>
      <c r="AA22" s="10"/>
      <c r="AB22" s="25"/>
    </row>
    <row r="23" s="1" customFormat="1" ht="20" customHeight="1" spans="2:28">
      <c r="B23" s="18">
        <v>20</v>
      </c>
      <c r="C23" s="15" t="s">
        <v>119</v>
      </c>
      <c r="D23" s="16" t="s">
        <v>120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>
        <v>120.24</v>
      </c>
      <c r="Y23" s="10"/>
      <c r="Z23" s="10"/>
      <c r="AA23" s="10"/>
      <c r="AB23" s="25"/>
    </row>
    <row r="24" s="1" customFormat="1" ht="20" customHeight="1" spans="2:28">
      <c r="B24" s="18">
        <v>21</v>
      </c>
      <c r="C24" s="15" t="s">
        <v>121</v>
      </c>
      <c r="D24" s="10" t="s">
        <v>107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>
        <v>120.16</v>
      </c>
      <c r="Z24" s="10"/>
      <c r="AA24" s="10"/>
      <c r="AB24" s="25"/>
    </row>
    <row r="25" s="1" customFormat="1" ht="20" customHeight="1" spans="2:28">
      <c r="B25" s="18">
        <v>22</v>
      </c>
      <c r="C25" s="20" t="s">
        <v>122</v>
      </c>
      <c r="D25" s="10" t="s">
        <v>92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>
        <v>120.35</v>
      </c>
      <c r="AA25" s="10"/>
      <c r="AB25" s="25"/>
    </row>
    <row r="26" s="1" customFormat="1" ht="20" customHeight="1" spans="2:28">
      <c r="B26" s="18">
        <v>23</v>
      </c>
      <c r="C26" s="13" t="s">
        <v>123</v>
      </c>
      <c r="D26" s="10" t="s">
        <v>105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v>120.69</v>
      </c>
      <c r="AB26" s="25"/>
    </row>
    <row r="27" s="1" customFormat="1" ht="20" customHeight="1" spans="2:28">
      <c r="B27" s="21">
        <v>24</v>
      </c>
      <c r="C27" s="22" t="s">
        <v>124</v>
      </c>
      <c r="D27" s="23" t="s">
        <v>125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6">
        <v>120.21</v>
      </c>
    </row>
  </sheetData>
  <mergeCells count="4">
    <mergeCell ref="B1:AE1"/>
    <mergeCell ref="B2:B3"/>
    <mergeCell ref="C2:C3"/>
    <mergeCell ref="D2:D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F27"/>
  <sheetViews>
    <sheetView tabSelected="1" workbookViewId="0">
      <selection activeCell="S12" sqref="S12"/>
    </sheetView>
  </sheetViews>
  <sheetFormatPr defaultColWidth="9" defaultRowHeight="12"/>
  <cols>
    <col min="1" max="1" width="1.375" style="1" customWidth="1"/>
    <col min="2" max="2" width="4" style="1" customWidth="1"/>
    <col min="3" max="3" width="25.875" style="2" customWidth="1"/>
    <col min="4" max="4" width="9.5" style="1" customWidth="1"/>
    <col min="5" max="5" width="8.125" style="1" customWidth="1"/>
    <col min="6" max="29" width="7" style="1" customWidth="1"/>
    <col min="30" max="16384" width="9" style="1"/>
  </cols>
  <sheetData>
    <row r="1" s="1" customFormat="1" ht="25" customHeight="1" spans="2:32">
      <c r="B1" s="3" t="s">
        <v>126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="1" customFormat="1" ht="19" customHeight="1" spans="2:29">
      <c r="B2" s="4" t="s">
        <v>2</v>
      </c>
      <c r="C2" s="5" t="s">
        <v>90</v>
      </c>
      <c r="D2" s="6" t="s">
        <v>1</v>
      </c>
      <c r="E2" s="7" t="s">
        <v>127</v>
      </c>
      <c r="F2" s="6" t="s">
        <v>6</v>
      </c>
      <c r="G2" s="6" t="s">
        <v>7</v>
      </c>
      <c r="H2" s="6" t="s">
        <v>8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6" t="s">
        <v>27</v>
      </c>
      <c r="AA2" s="6" t="s">
        <v>28</v>
      </c>
      <c r="AB2" s="6" t="s">
        <v>29</v>
      </c>
      <c r="AC2" s="24" t="s">
        <v>30</v>
      </c>
    </row>
    <row r="3" s="1" customFormat="1" ht="19" customHeight="1" spans="2:29">
      <c r="B3" s="8"/>
      <c r="C3" s="9"/>
      <c r="D3" s="10"/>
      <c r="E3" s="11"/>
      <c r="F3" s="10" t="s">
        <v>33</v>
      </c>
      <c r="G3" s="10" t="s">
        <v>33</v>
      </c>
      <c r="H3" s="10" t="s">
        <v>33</v>
      </c>
      <c r="I3" s="10" t="s">
        <v>33</v>
      </c>
      <c r="J3" s="10" t="s">
        <v>33</v>
      </c>
      <c r="K3" s="10" t="s">
        <v>33</v>
      </c>
      <c r="L3" s="10" t="s">
        <v>33</v>
      </c>
      <c r="M3" s="10" t="s">
        <v>33</v>
      </c>
      <c r="N3" s="10" t="s">
        <v>33</v>
      </c>
      <c r="O3" s="10" t="s">
        <v>33</v>
      </c>
      <c r="P3" s="10" t="s">
        <v>33</v>
      </c>
      <c r="Q3" s="10" t="s">
        <v>33</v>
      </c>
      <c r="R3" s="10" t="s">
        <v>33</v>
      </c>
      <c r="S3" s="10" t="s">
        <v>33</v>
      </c>
      <c r="T3" s="10" t="s">
        <v>33</v>
      </c>
      <c r="U3" s="10" t="s">
        <v>33</v>
      </c>
      <c r="V3" s="10" t="s">
        <v>33</v>
      </c>
      <c r="W3" s="10" t="s">
        <v>33</v>
      </c>
      <c r="X3" s="10" t="s">
        <v>33</v>
      </c>
      <c r="Y3" s="10" t="s">
        <v>33</v>
      </c>
      <c r="Z3" s="10" t="s">
        <v>33</v>
      </c>
      <c r="AA3" s="10" t="s">
        <v>33</v>
      </c>
      <c r="AB3" s="10" t="s">
        <v>33</v>
      </c>
      <c r="AC3" s="25" t="s">
        <v>33</v>
      </c>
    </row>
    <row r="4" s="1" customFormat="1" ht="20" customHeight="1" spans="2:29">
      <c r="B4" s="12">
        <v>1</v>
      </c>
      <c r="C4" s="13" t="s">
        <v>128</v>
      </c>
      <c r="D4" s="10" t="s">
        <v>129</v>
      </c>
      <c r="E4" s="10" t="s">
        <v>130</v>
      </c>
      <c r="F4" s="10">
        <v>270.74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25"/>
    </row>
    <row r="5" s="1" customFormat="1" ht="20" customHeight="1" spans="2:29">
      <c r="B5" s="12">
        <v>2</v>
      </c>
      <c r="C5" s="14" t="s">
        <v>131</v>
      </c>
      <c r="D5" s="10" t="s">
        <v>132</v>
      </c>
      <c r="E5" s="10" t="s">
        <v>130</v>
      </c>
      <c r="F5" s="10"/>
      <c r="G5" s="10">
        <v>251.05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25"/>
    </row>
    <row r="6" s="1" customFormat="1" ht="20" customHeight="1" spans="2:29">
      <c r="B6" s="12">
        <v>3</v>
      </c>
      <c r="C6" s="14" t="s">
        <v>133</v>
      </c>
      <c r="D6" s="10" t="s">
        <v>134</v>
      </c>
      <c r="E6" s="10" t="s">
        <v>130</v>
      </c>
      <c r="F6" s="10"/>
      <c r="G6" s="10"/>
      <c r="H6" s="10">
        <v>260.31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25"/>
    </row>
    <row r="7" s="1" customFormat="1" ht="20" customHeight="1" spans="2:29">
      <c r="B7" s="12">
        <v>4</v>
      </c>
      <c r="C7" s="14" t="s">
        <v>135</v>
      </c>
      <c r="D7" s="10" t="s">
        <v>136</v>
      </c>
      <c r="E7" s="10" t="s">
        <v>137</v>
      </c>
      <c r="F7" s="10"/>
      <c r="G7" s="10"/>
      <c r="H7" s="10"/>
      <c r="I7" s="10">
        <v>233.01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5"/>
    </row>
    <row r="8" s="1" customFormat="1" ht="20" customHeight="1" spans="2:29">
      <c r="B8" s="12">
        <v>5</v>
      </c>
      <c r="C8" s="15" t="s">
        <v>138</v>
      </c>
      <c r="D8" s="16" t="s">
        <v>136</v>
      </c>
      <c r="E8" s="1" t="s">
        <v>137</v>
      </c>
      <c r="F8" s="10"/>
      <c r="G8" s="10"/>
      <c r="H8" s="10"/>
      <c r="I8" s="10"/>
      <c r="J8" s="10">
        <v>233.06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5"/>
    </row>
    <row r="9" s="1" customFormat="1" ht="20" customHeight="1" spans="2:29">
      <c r="B9" s="12">
        <v>6</v>
      </c>
      <c r="C9" s="17" t="s">
        <v>139</v>
      </c>
      <c r="D9" s="10" t="s">
        <v>129</v>
      </c>
      <c r="E9" s="10" t="s">
        <v>130</v>
      </c>
      <c r="F9" s="10"/>
      <c r="G9" s="10"/>
      <c r="H9" s="10"/>
      <c r="I9" s="10"/>
      <c r="J9" s="10"/>
      <c r="K9" s="10">
        <v>270.45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5"/>
    </row>
    <row r="10" s="1" customFormat="1" ht="20" customHeight="1" spans="2:29">
      <c r="B10" s="12">
        <v>7</v>
      </c>
      <c r="C10" s="17" t="s">
        <v>140</v>
      </c>
      <c r="D10" s="10" t="s">
        <v>129</v>
      </c>
      <c r="E10" s="1" t="s">
        <v>137</v>
      </c>
      <c r="F10" s="10"/>
      <c r="G10" s="10"/>
      <c r="H10" s="10"/>
      <c r="I10" s="10"/>
      <c r="J10" s="10"/>
      <c r="K10" s="10"/>
      <c r="L10" s="10">
        <v>265.51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5"/>
    </row>
    <row r="11" s="1" customFormat="1" ht="20" customHeight="1" spans="2:29">
      <c r="B11" s="12">
        <v>8</v>
      </c>
      <c r="C11" s="15" t="s">
        <v>99</v>
      </c>
      <c r="D11" s="10" t="s">
        <v>100</v>
      </c>
      <c r="E11" s="10" t="s">
        <v>130</v>
      </c>
      <c r="F11" s="10"/>
      <c r="G11" s="10"/>
      <c r="H11" s="10"/>
      <c r="I11" s="10"/>
      <c r="J11" s="10"/>
      <c r="K11" s="10"/>
      <c r="L11" s="10"/>
      <c r="M11" s="10">
        <v>286.15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5"/>
    </row>
    <row r="12" s="1" customFormat="1" ht="20" customHeight="1" spans="2:29">
      <c r="B12" s="12">
        <v>9</v>
      </c>
      <c r="C12" s="10" t="s">
        <v>96</v>
      </c>
      <c r="D12" s="10" t="s">
        <v>132</v>
      </c>
      <c r="E12" s="1" t="s">
        <v>137</v>
      </c>
      <c r="F12" s="10"/>
      <c r="G12" s="10"/>
      <c r="H12" s="10"/>
      <c r="I12" s="10"/>
      <c r="J12" s="10"/>
      <c r="K12" s="10"/>
      <c r="L12" s="10"/>
      <c r="M12" s="10"/>
      <c r="N12" s="10">
        <v>245.89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25"/>
    </row>
    <row r="13" s="1" customFormat="1" ht="20" customHeight="1" spans="2:29">
      <c r="B13" s="12">
        <v>10</v>
      </c>
      <c r="C13" s="17" t="s">
        <v>141</v>
      </c>
      <c r="D13" s="10" t="s">
        <v>129</v>
      </c>
      <c r="E13" s="10" t="s">
        <v>137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265.56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5"/>
    </row>
    <row r="14" s="1" customFormat="1" ht="20" customHeight="1" spans="2:29">
      <c r="B14" s="18">
        <v>11</v>
      </c>
      <c r="C14" s="19" t="s">
        <v>95</v>
      </c>
      <c r="D14" s="10" t="s">
        <v>142</v>
      </c>
      <c r="E14" s="10" t="s">
        <v>137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286.76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25"/>
    </row>
    <row r="15" s="1" customFormat="1" ht="20" customHeight="1" spans="2:29">
      <c r="B15" s="18">
        <v>12</v>
      </c>
      <c r="C15" s="17" t="s">
        <v>143</v>
      </c>
      <c r="D15" s="10" t="s">
        <v>136</v>
      </c>
      <c r="E15" s="10" t="s">
        <v>137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233.18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5"/>
    </row>
    <row r="16" s="1" customFormat="1" ht="20" customHeight="1" spans="2:29">
      <c r="B16" s="18">
        <v>13</v>
      </c>
      <c r="C16" s="15" t="s">
        <v>144</v>
      </c>
      <c r="D16" s="10" t="s">
        <v>100</v>
      </c>
      <c r="E16" s="10" t="s">
        <v>137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5">
        <v>275.67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5"/>
    </row>
    <row r="17" s="1" customFormat="1" ht="20" customHeight="1" spans="2:29">
      <c r="B17" s="18">
        <v>14</v>
      </c>
      <c r="C17" s="13" t="s">
        <v>91</v>
      </c>
      <c r="D17" s="10" t="s">
        <v>142</v>
      </c>
      <c r="E17" s="10" t="s">
        <v>137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v>286.39</v>
      </c>
      <c r="T17" s="10"/>
      <c r="U17" s="10"/>
      <c r="V17" s="10"/>
      <c r="W17" s="10"/>
      <c r="X17" s="10"/>
      <c r="Y17" s="10"/>
      <c r="Z17" s="10"/>
      <c r="AA17" s="10"/>
      <c r="AB17" s="10"/>
      <c r="AC17" s="25"/>
    </row>
    <row r="18" s="1" customFormat="1" ht="20" customHeight="1" spans="2:29">
      <c r="B18" s="18">
        <v>15</v>
      </c>
      <c r="C18" s="19" t="s">
        <v>118</v>
      </c>
      <c r="D18" s="10" t="s">
        <v>142</v>
      </c>
      <c r="E18" s="10" t="s">
        <v>145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>
        <v>270.77</v>
      </c>
      <c r="U18" s="10"/>
      <c r="V18" s="10"/>
      <c r="W18" s="10"/>
      <c r="X18" s="10"/>
      <c r="Y18" s="10"/>
      <c r="Z18" s="10"/>
      <c r="AA18" s="10"/>
      <c r="AB18" s="10"/>
      <c r="AC18" s="25"/>
    </row>
    <row r="19" s="1" customFormat="1" ht="20" customHeight="1" spans="2:29">
      <c r="B19" s="18">
        <v>16</v>
      </c>
      <c r="C19" s="19" t="s">
        <v>146</v>
      </c>
      <c r="D19" s="10" t="s">
        <v>129</v>
      </c>
      <c r="E19" s="10" t="s">
        <v>137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>
        <v>265.41</v>
      </c>
      <c r="V19" s="10"/>
      <c r="W19" s="10"/>
      <c r="X19" s="10"/>
      <c r="Y19" s="10"/>
      <c r="Z19" s="10"/>
      <c r="AA19" s="10"/>
      <c r="AB19" s="10"/>
      <c r="AC19" s="25"/>
    </row>
    <row r="20" s="1" customFormat="1" ht="20" customHeight="1" spans="2:29">
      <c r="B20" s="18">
        <v>17</v>
      </c>
      <c r="C20" s="19" t="s">
        <v>101</v>
      </c>
      <c r="D20" s="10" t="s">
        <v>142</v>
      </c>
      <c r="E20" s="10" t="s">
        <v>137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>
        <v>286.37</v>
      </c>
      <c r="W20" s="10"/>
      <c r="X20" s="10"/>
      <c r="Y20" s="10"/>
      <c r="Z20" s="10"/>
      <c r="AA20" s="10"/>
      <c r="AB20" s="10"/>
      <c r="AC20" s="25"/>
    </row>
    <row r="21" s="1" customFormat="1" ht="20" customHeight="1" spans="2:29">
      <c r="B21" s="18">
        <v>18</v>
      </c>
      <c r="C21" s="19" t="s">
        <v>147</v>
      </c>
      <c r="D21" s="10" t="s">
        <v>129</v>
      </c>
      <c r="E21" s="10" t="s">
        <v>137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v>265.51</v>
      </c>
      <c r="X21" s="10"/>
      <c r="Y21" s="10"/>
      <c r="Z21" s="10"/>
      <c r="AA21" s="10"/>
      <c r="AB21" s="10"/>
      <c r="AC21" s="25"/>
    </row>
    <row r="22" s="1" customFormat="1" ht="20" customHeight="1" spans="2:29">
      <c r="B22" s="18">
        <v>19</v>
      </c>
      <c r="C22" s="15" t="s">
        <v>114</v>
      </c>
      <c r="D22" s="10" t="s">
        <v>142</v>
      </c>
      <c r="E22" s="10" t="s">
        <v>137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286.34</v>
      </c>
      <c r="Y22" s="10"/>
      <c r="Z22" s="10"/>
      <c r="AA22" s="10"/>
      <c r="AB22" s="10"/>
      <c r="AC22" s="25"/>
    </row>
    <row r="23" s="1" customFormat="1" ht="20" customHeight="1" spans="2:29">
      <c r="B23" s="18">
        <v>20</v>
      </c>
      <c r="C23" s="15" t="s">
        <v>148</v>
      </c>
      <c r="D23" s="10" t="s">
        <v>100</v>
      </c>
      <c r="E23" s="10" t="s">
        <v>130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>
        <v>286.15</v>
      </c>
      <c r="Z23" s="10"/>
      <c r="AA23" s="10"/>
      <c r="AB23" s="10"/>
      <c r="AC23" s="25"/>
    </row>
    <row r="24" s="1" customFormat="1" ht="20" customHeight="1" spans="2:29">
      <c r="B24" s="18">
        <v>21</v>
      </c>
      <c r="C24" s="9" t="s">
        <v>149</v>
      </c>
      <c r="D24" s="10" t="s">
        <v>100</v>
      </c>
      <c r="E24" s="10" t="s">
        <v>137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v>276.04</v>
      </c>
      <c r="AA24" s="10"/>
      <c r="AB24" s="10"/>
      <c r="AC24" s="25"/>
    </row>
    <row r="25" s="1" customFormat="1" ht="20" customHeight="1" spans="2:29">
      <c r="B25" s="18">
        <v>22</v>
      </c>
      <c r="C25" s="15" t="s">
        <v>138</v>
      </c>
      <c r="D25" s="10" t="s">
        <v>136</v>
      </c>
      <c r="E25" s="10" t="s">
        <v>130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>
        <v>233.84</v>
      </c>
      <c r="AB25" s="10"/>
      <c r="AC25" s="25"/>
    </row>
    <row r="26" s="1" customFormat="1" ht="20" customHeight="1" spans="2:29">
      <c r="B26" s="18">
        <v>23</v>
      </c>
      <c r="C26" s="20" t="s">
        <v>150</v>
      </c>
      <c r="D26" s="10" t="s">
        <v>129</v>
      </c>
      <c r="E26" s="10" t="s">
        <v>137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>
        <v>265.59</v>
      </c>
      <c r="AC26" s="25"/>
    </row>
    <row r="27" s="1" customFormat="1" ht="20" customHeight="1" spans="2:29">
      <c r="B27" s="21">
        <v>24</v>
      </c>
      <c r="C27" s="22" t="s">
        <v>102</v>
      </c>
      <c r="D27" s="23" t="s">
        <v>136</v>
      </c>
      <c r="E27" s="23" t="s">
        <v>130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6">
        <v>233.03</v>
      </c>
    </row>
  </sheetData>
  <mergeCells count="5">
    <mergeCell ref="B1:AF1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2024牛奶</vt:lpstr>
      <vt:lpstr>2024大米</vt:lpstr>
      <vt:lpstr>2024食用油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鱼乐了</cp:lastModifiedBy>
  <dcterms:created xsi:type="dcterms:W3CDTF">2022-08-09T01:58:00Z</dcterms:created>
  <dcterms:modified xsi:type="dcterms:W3CDTF">2024-02-02T00:43:54Z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3CA415CBCB404542B93093BE2E861A39_13</vt:lpwstr>
  </property>
  <property fmtid="{D5CDD505-2E9C-101B-9397-08002B2CF9AE}" pid="3" name="KSOProductBuildVer">
    <vt:lpwstr>2052-12.1.0.16120</vt:lpwstr>
  </property>
</Properties>
</file>